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yabinin\Desktop\Рябинин А.В\Электрохозяйство\НВВ по передаче электроэнергии\2020 НВВ\"/>
    </mc:Choice>
  </mc:AlternateContent>
  <bookViews>
    <workbookView xWindow="0" yWindow="0" windowWidth="28800" windowHeight="11535"/>
  </bookViews>
  <sheets>
    <sheet name="Лист1" sheetId="1" r:id="rId1"/>
    <sheet name="Лист2" sheetId="2" r:id="rId2"/>
    <sheet name="Лист3" sheetId="3" r:id="rId3"/>
    <sheet name="Лист4" sheetId="4" r:id="rId4"/>
  </sheets>
  <externalReferences>
    <externalReference r:id="rId5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4" i="1" l="1"/>
  <c r="I64" i="1"/>
  <c r="H64" i="1"/>
  <c r="G64" i="1"/>
  <c r="F64" i="1"/>
  <c r="E64" i="1"/>
  <c r="D64" i="1"/>
  <c r="C64" i="1"/>
  <c r="F59" i="1"/>
  <c r="G59" i="1" s="1"/>
  <c r="H59" i="1" s="1"/>
  <c r="I59" i="1" s="1"/>
  <c r="J59" i="1" s="1"/>
  <c r="C59" i="1"/>
  <c r="F58" i="1"/>
  <c r="G58" i="1" s="1"/>
  <c r="H58" i="1" s="1"/>
  <c r="I58" i="1" s="1"/>
  <c r="J58" i="1" s="1"/>
  <c r="D58" i="1"/>
  <c r="F57" i="1"/>
  <c r="G57" i="1" s="1"/>
  <c r="H57" i="1" s="1"/>
  <c r="I57" i="1" s="1"/>
  <c r="J57" i="1" s="1"/>
  <c r="D57" i="1"/>
  <c r="F56" i="1"/>
  <c r="G56" i="1" s="1"/>
  <c r="H56" i="1" s="1"/>
  <c r="I56" i="1" s="1"/>
  <c r="J56" i="1" s="1"/>
  <c r="D56" i="1"/>
  <c r="F55" i="1"/>
  <c r="G55" i="1" s="1"/>
  <c r="H55" i="1" s="1"/>
  <c r="I55" i="1" s="1"/>
  <c r="J55" i="1" s="1"/>
  <c r="D55" i="1"/>
  <c r="F54" i="1"/>
  <c r="G54" i="1" s="1"/>
  <c r="H54" i="1" s="1"/>
  <c r="I54" i="1" s="1"/>
  <c r="J54" i="1" s="1"/>
  <c r="D54" i="1"/>
  <c r="F53" i="1"/>
  <c r="G53" i="1" s="1"/>
  <c r="H53" i="1" s="1"/>
  <c r="I53" i="1" s="1"/>
  <c r="J53" i="1" s="1"/>
  <c r="D53" i="1"/>
  <c r="F52" i="1"/>
  <c r="G52" i="1" s="1"/>
  <c r="H52" i="1" s="1"/>
  <c r="I52" i="1" s="1"/>
  <c r="J52" i="1" s="1"/>
  <c r="D52" i="1"/>
  <c r="F51" i="1"/>
  <c r="G51" i="1" s="1"/>
  <c r="D51" i="1"/>
  <c r="E50" i="1"/>
  <c r="C50" i="1"/>
  <c r="F47" i="1"/>
  <c r="D47" i="1"/>
  <c r="F46" i="1"/>
  <c r="G46" i="1" s="1"/>
  <c r="H46" i="1" s="1"/>
  <c r="I46" i="1" s="1"/>
  <c r="J46" i="1" s="1"/>
  <c r="D46" i="1"/>
  <c r="F45" i="1"/>
  <c r="G45" i="1" s="1"/>
  <c r="H45" i="1" s="1"/>
  <c r="I45" i="1" s="1"/>
  <c r="J45" i="1" s="1"/>
  <c r="D45" i="1"/>
  <c r="F44" i="1"/>
  <c r="G44" i="1" s="1"/>
  <c r="D44" i="1"/>
  <c r="D43" i="1" s="1"/>
  <c r="F43" i="1"/>
  <c r="E43" i="1"/>
  <c r="C43" i="1"/>
  <c r="E42" i="1"/>
  <c r="C42" i="1"/>
  <c r="F41" i="1"/>
  <c r="G41" i="1" s="1"/>
  <c r="H41" i="1" s="1"/>
  <c r="D41" i="1"/>
  <c r="D42" i="1" s="1"/>
  <c r="F40" i="1"/>
  <c r="G40" i="1" s="1"/>
  <c r="H40" i="1" s="1"/>
  <c r="D40" i="1"/>
  <c r="F36" i="1"/>
  <c r="G36" i="1" s="1"/>
  <c r="H36" i="1" s="1"/>
  <c r="I36" i="1" s="1"/>
  <c r="J36" i="1" s="1"/>
  <c r="D36" i="1"/>
  <c r="D35" i="1"/>
  <c r="F35" i="1" s="1"/>
  <c r="G35" i="1" s="1"/>
  <c r="H35" i="1" s="1"/>
  <c r="I35" i="1" s="1"/>
  <c r="J35" i="1" s="1"/>
  <c r="F34" i="1"/>
  <c r="G34" i="1" s="1"/>
  <c r="H34" i="1" s="1"/>
  <c r="I34" i="1" s="1"/>
  <c r="J34" i="1" s="1"/>
  <c r="D31" i="1"/>
  <c r="F31" i="1" s="1"/>
  <c r="G31" i="1" s="1"/>
  <c r="H31" i="1" s="1"/>
  <c r="I31" i="1" s="1"/>
  <c r="J31" i="1" s="1"/>
  <c r="F30" i="1"/>
  <c r="G30" i="1" s="1"/>
  <c r="H30" i="1" s="1"/>
  <c r="I30" i="1" s="1"/>
  <c r="J30" i="1" s="1"/>
  <c r="D30" i="1"/>
  <c r="F28" i="1"/>
  <c r="G28" i="1" s="1"/>
  <c r="H28" i="1" s="1"/>
  <c r="I28" i="1" s="1"/>
  <c r="J28" i="1" s="1"/>
  <c r="D27" i="1"/>
  <c r="C27" i="1"/>
  <c r="F26" i="1"/>
  <c r="G26" i="1" s="1"/>
  <c r="H26" i="1" s="1"/>
  <c r="I26" i="1" s="1"/>
  <c r="J26" i="1" s="1"/>
  <c r="C26" i="1"/>
  <c r="C21" i="1" s="1"/>
  <c r="G24" i="1"/>
  <c r="H24" i="1" s="1"/>
  <c r="I24" i="1" s="1"/>
  <c r="J24" i="1" s="1"/>
  <c r="G23" i="1"/>
  <c r="H23" i="1" s="1"/>
  <c r="I23" i="1" s="1"/>
  <c r="J23" i="1" s="1"/>
  <c r="F22" i="1"/>
  <c r="E21" i="1"/>
  <c r="E20" i="1"/>
  <c r="D20" i="1"/>
  <c r="C20" i="1"/>
  <c r="F18" i="1"/>
  <c r="F20" i="1" s="1"/>
  <c r="F17" i="1"/>
  <c r="G17" i="1" s="1"/>
  <c r="H17" i="1" s="1"/>
  <c r="I17" i="1" s="1"/>
  <c r="J17" i="1" s="1"/>
  <c r="F16" i="1"/>
  <c r="G16" i="1" s="1"/>
  <c r="E16" i="1"/>
  <c r="E15" i="1" s="1"/>
  <c r="E38" i="1" s="1"/>
  <c r="D16" i="1"/>
  <c r="D15" i="1" s="1"/>
  <c r="C16" i="1"/>
  <c r="C15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J9" i="1"/>
  <c r="I9" i="1"/>
  <c r="H9" i="1"/>
  <c r="G9" i="1"/>
  <c r="F9" i="1"/>
  <c r="E9" i="1"/>
  <c r="D9" i="1"/>
  <c r="C9" i="1"/>
  <c r="J8" i="1"/>
  <c r="I8" i="1"/>
  <c r="H8" i="1"/>
  <c r="G8" i="1"/>
  <c r="F8" i="1"/>
  <c r="E8" i="1"/>
  <c r="D8" i="1"/>
  <c r="C8" i="1"/>
  <c r="E63" i="1" l="1"/>
  <c r="E67" i="1" s="1"/>
  <c r="E69" i="1" s="1"/>
  <c r="C38" i="1"/>
  <c r="C63" i="1"/>
  <c r="H44" i="1"/>
  <c r="G43" i="1"/>
  <c r="H51" i="1"/>
  <c r="H50" i="1" s="1"/>
  <c r="G50" i="1"/>
  <c r="F15" i="1"/>
  <c r="F50" i="1"/>
  <c r="F63" i="1" s="1"/>
  <c r="D50" i="1"/>
  <c r="D63" i="1" s="1"/>
  <c r="G15" i="1"/>
  <c r="H16" i="1"/>
  <c r="G22" i="1"/>
  <c r="F27" i="1"/>
  <c r="G27" i="1" s="1"/>
  <c r="H27" i="1" s="1"/>
  <c r="I27" i="1" s="1"/>
  <c r="J27" i="1" s="1"/>
  <c r="D21" i="1"/>
  <c r="D38" i="1" s="1"/>
  <c r="G18" i="1"/>
  <c r="I40" i="1"/>
  <c r="F42" i="1"/>
  <c r="I41" i="1"/>
  <c r="F21" i="1" l="1"/>
  <c r="I51" i="1"/>
  <c r="J51" i="1" s="1"/>
  <c r="J50" i="1" s="1"/>
  <c r="F38" i="1"/>
  <c r="F67" i="1" s="1"/>
  <c r="F69" i="1" s="1"/>
  <c r="G63" i="1"/>
  <c r="C67" i="1"/>
  <c r="C69" i="1" s="1"/>
  <c r="D67" i="1"/>
  <c r="D69" i="1" s="1"/>
  <c r="H43" i="1"/>
  <c r="H63" i="1" s="1"/>
  <c r="I44" i="1"/>
  <c r="I50" i="1"/>
  <c r="H18" i="1"/>
  <c r="G20" i="1"/>
  <c r="G42" i="1"/>
  <c r="I16" i="1"/>
  <c r="H15" i="1"/>
  <c r="J41" i="1"/>
  <c r="J40" i="1"/>
  <c r="H22" i="1"/>
  <c r="G21" i="1"/>
  <c r="G38" i="1" s="1"/>
  <c r="G67" i="1" l="1"/>
  <c r="G69" i="1" s="1"/>
  <c r="J44" i="1"/>
  <c r="J43" i="1" s="1"/>
  <c r="J63" i="1" s="1"/>
  <c r="I43" i="1"/>
  <c r="I63" i="1" s="1"/>
  <c r="I22" i="1"/>
  <c r="H21" i="1"/>
  <c r="H38" i="1" s="1"/>
  <c r="H67" i="1" s="1"/>
  <c r="H69" i="1" s="1"/>
  <c r="I15" i="1"/>
  <c r="J16" i="1"/>
  <c r="J15" i="1" s="1"/>
  <c r="H20" i="1"/>
  <c r="I18" i="1"/>
  <c r="H42" i="1"/>
  <c r="J18" i="1" l="1"/>
  <c r="I20" i="1"/>
  <c r="I42" i="1"/>
  <c r="I21" i="1"/>
  <c r="I38" i="1" s="1"/>
  <c r="I67" i="1" s="1"/>
  <c r="I69" i="1" s="1"/>
  <c r="J22" i="1"/>
  <c r="J21" i="1" s="1"/>
  <c r="J38" i="1" s="1"/>
  <c r="J67" i="1" s="1"/>
  <c r="J69" i="1" s="1"/>
  <c r="J20" i="1" l="1"/>
  <c r="J42" i="1"/>
</calcChain>
</file>

<file path=xl/comments1.xml><?xml version="1.0" encoding="utf-8"?>
<comments xmlns="http://schemas.openxmlformats.org/spreadsheetml/2006/main">
  <authors>
    <author>RYABININ</author>
  </authors>
  <commentList>
    <comment ref="D26" authorId="0" shapeId="0">
      <text>
        <r>
          <rPr>
            <b/>
            <sz val="9"/>
            <color indexed="81"/>
            <rFont val="Tahoma"/>
            <family val="2"/>
            <charset val="204"/>
          </rPr>
          <t>RYABININ:</t>
        </r>
        <r>
          <rPr>
            <sz val="9"/>
            <color indexed="81"/>
            <rFont val="Tahoma"/>
            <family val="2"/>
            <charset val="204"/>
          </rPr>
          <t xml:space="preserve">
ИВЦ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  <charset val="204"/>
          </rPr>
          <t>RYABININ:</t>
        </r>
        <r>
          <rPr>
            <sz val="9"/>
            <color indexed="81"/>
            <rFont val="Tahoma"/>
            <family val="2"/>
            <charset val="204"/>
          </rPr>
          <t xml:space="preserve">
Связь + радиочаст.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  <charset val="204"/>
          </rPr>
          <t>RYABININ:</t>
        </r>
        <r>
          <rPr>
            <sz val="9"/>
            <color indexed="81"/>
            <rFont val="Tahoma"/>
            <family val="2"/>
            <charset val="204"/>
          </rPr>
          <t xml:space="preserve">
Прочие, Строка 39 без клининга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  <charset val="204"/>
          </rPr>
          <t>RYABININ:</t>
        </r>
        <r>
          <rPr>
            <sz val="9"/>
            <color indexed="81"/>
            <rFont val="Tahoma"/>
            <family val="2"/>
            <charset val="204"/>
          </rPr>
          <t xml:space="preserve">
Автохозяйство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  <charset val="204"/>
          </rPr>
          <t>RYABININ:</t>
        </r>
        <r>
          <rPr>
            <sz val="9"/>
            <color indexed="81"/>
            <rFont val="Tahoma"/>
            <family val="2"/>
            <charset val="204"/>
          </rPr>
          <t xml:space="preserve">
Вода + отопление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  <charset val="204"/>
          </rPr>
          <t>RYABININ:</t>
        </r>
        <r>
          <rPr>
            <sz val="9"/>
            <color indexed="81"/>
            <rFont val="Tahoma"/>
            <family val="2"/>
            <charset val="204"/>
          </rPr>
          <t xml:space="preserve">
Только эл.эн. На хоз. Нужды (без отопления)</t>
        </r>
      </text>
    </comment>
    <comment ref="D46" authorId="0" shapeId="0">
      <text>
        <r>
          <rPr>
            <b/>
            <sz val="9"/>
            <color indexed="81"/>
            <rFont val="Tahoma"/>
            <family val="2"/>
            <charset val="204"/>
          </rPr>
          <t>RYABININ:</t>
        </r>
        <r>
          <rPr>
            <sz val="9"/>
            <color indexed="81"/>
            <rFont val="Tahoma"/>
            <family val="2"/>
            <charset val="204"/>
          </rPr>
          <t xml:space="preserve">
Загрязнение окруж. среды</t>
        </r>
      </text>
    </comment>
    <comment ref="F46" authorId="0" shapeId="0">
      <text>
        <r>
          <rPr>
            <b/>
            <sz val="9"/>
            <color indexed="81"/>
            <rFont val="Tahoma"/>
            <family val="2"/>
            <charset val="204"/>
          </rPr>
          <t>RYABININ:</t>
        </r>
        <r>
          <rPr>
            <sz val="9"/>
            <color indexed="81"/>
            <rFont val="Tahoma"/>
            <family val="2"/>
            <charset val="204"/>
          </rPr>
          <t xml:space="preserve">
Загрязнение окруж. среды</t>
        </r>
      </text>
    </comment>
  </commentList>
</comments>
</file>

<file path=xl/sharedStrings.xml><?xml version="1.0" encoding="utf-8"?>
<sst xmlns="http://schemas.openxmlformats.org/spreadsheetml/2006/main" count="110" uniqueCount="103">
  <si>
    <t>тыс.руб.</t>
  </si>
  <si>
    <t>№ п/п</t>
  </si>
  <si>
    <t>Статьи расходов</t>
  </si>
  <si>
    <t>2018 год</t>
  </si>
  <si>
    <t>2019 год</t>
  </si>
  <si>
    <t>2020 год</t>
  </si>
  <si>
    <t>2021*</t>
  </si>
  <si>
    <t>2022*</t>
  </si>
  <si>
    <t>2023*</t>
  </si>
  <si>
    <t>2024*</t>
  </si>
  <si>
    <t>план</t>
  </si>
  <si>
    <t>факт</t>
  </si>
  <si>
    <t>Количество активов (условных единиц), в т.ч.</t>
  </si>
  <si>
    <t>ВН</t>
  </si>
  <si>
    <t>СН1</t>
  </si>
  <si>
    <t>СН2</t>
  </si>
  <si>
    <t>НН</t>
  </si>
  <si>
    <t>Затраты, тыс.руб.</t>
  </si>
  <si>
    <t>Расчет подконтрольных расходов, тыс. руб.</t>
  </si>
  <si>
    <t>1.1</t>
  </si>
  <si>
    <t>Материальные затраты, в т.ч.:</t>
  </si>
  <si>
    <t>сырье, материалы и инструменты, топливо и запасные части</t>
  </si>
  <si>
    <t>работы и услуги производственного характера</t>
  </si>
  <si>
    <t>1.2</t>
  </si>
  <si>
    <t>Расходы на оплату труда</t>
  </si>
  <si>
    <t>численность, чел.</t>
  </si>
  <si>
    <t>Средняя з/плата, руб./чел.</t>
  </si>
  <si>
    <t>1.3</t>
  </si>
  <si>
    <t>Прочие затраты всего, в .т.ч.:</t>
  </si>
  <si>
    <t>затраты на обеспечние охраны труда и техники безопасности</t>
  </si>
  <si>
    <t>командировочные и представительские расходы</t>
  </si>
  <si>
    <t>подготовка кадров</t>
  </si>
  <si>
    <t>страхование</t>
  </si>
  <si>
    <t>информационные и юридические услуги</t>
  </si>
  <si>
    <t>услуги почты, связи, банков, СМИ</t>
  </si>
  <si>
    <t>охранные услуги</t>
  </si>
  <si>
    <t>консультационные и аудиторские услуги</t>
  </si>
  <si>
    <t>прочие услуги сторонних организаций</t>
  </si>
  <si>
    <t>транспортные услуги</t>
  </si>
  <si>
    <t>другие прочие расходы, в.т.ч.:</t>
  </si>
  <si>
    <t>канцелярские товары</t>
  </si>
  <si>
    <t>услуги ЭТЛ</t>
  </si>
  <si>
    <t>расходы на содержание зданий и помещений (по регулируемым тарифам)</t>
  </si>
  <si>
    <t>1.4</t>
  </si>
  <si>
    <t>Энергия на хозяйственные нужды</t>
  </si>
  <si>
    <t>1.5</t>
  </si>
  <si>
    <t>Подконтрольные расходы из прибыли</t>
  </si>
  <si>
    <t>ИТОГО подконтрольных расходов</t>
  </si>
  <si>
    <t>Расчет неподконтрольных расходов, тыс. руб.</t>
  </si>
  <si>
    <t>2.1</t>
  </si>
  <si>
    <t>Амортизация основных средств</t>
  </si>
  <si>
    <t>2.2</t>
  </si>
  <si>
    <t>Отчисления на социальные нужды</t>
  </si>
  <si>
    <t>размер страхового тарифа, %</t>
  </si>
  <si>
    <t>2.3</t>
  </si>
  <si>
    <t>Налоги и другие обязятельные платежи, в.т.ч.:</t>
  </si>
  <si>
    <t>плата за землю</t>
  </si>
  <si>
    <t>налог на имущество</t>
  </si>
  <si>
    <t>прочие налоги и сборы</t>
  </si>
  <si>
    <t>налог на прибыль в т.ч.:</t>
  </si>
  <si>
    <t>налог на прибыль на капитальные вложения</t>
  </si>
  <si>
    <t>выпадающие доходы по п.87 Основ ценообразования</t>
  </si>
  <si>
    <t>2.4</t>
  </si>
  <si>
    <t>Прочие неподконтрольные расходы, в.т.ч.:</t>
  </si>
  <si>
    <t>Профилактический медосмотр персонала</t>
  </si>
  <si>
    <t>Вывоз отходов</t>
  </si>
  <si>
    <t>Дератизация помещений</t>
  </si>
  <si>
    <t>Клининговые услуги</t>
  </si>
  <si>
    <t>Компенсация больничного листа</t>
  </si>
  <si>
    <t>Утилизация ртутных ламп и аккумуляторов</t>
  </si>
  <si>
    <t>Услуги ВСПОиР</t>
  </si>
  <si>
    <t>Услуги по стирке спецодежды</t>
  </si>
  <si>
    <t>2.5</t>
  </si>
  <si>
    <t>Аренда имущества, в т.ч.</t>
  </si>
  <si>
    <t>аренда электросетевого комплекса</t>
  </si>
  <si>
    <t>2.6</t>
  </si>
  <si>
    <t>Прибыль на капитальные вложения</t>
  </si>
  <si>
    <t>2.7</t>
  </si>
  <si>
    <t>Возврат заемных средств, направляемый на финансирование капитальных вложений</t>
  </si>
  <si>
    <t>ИТОГО неподконтрольных расходов</t>
  </si>
  <si>
    <t>Оплата услуг ФСК, в т.ч.</t>
  </si>
  <si>
    <t>1 полугодие</t>
  </si>
  <si>
    <t>2 полугодие</t>
  </si>
  <si>
    <t>НВВ с учетом затрат ФСК, тыс. руб.</t>
  </si>
  <si>
    <t>Расходы связанные с компенсацией незапланированных расходов или полученного избытка</t>
  </si>
  <si>
    <t>Итого НВВ на содержание сетей, тыс. руб.</t>
  </si>
  <si>
    <t>* заполняется ТСО, у которых 2020 год является первым годом нового долгосрочного периода.</t>
  </si>
  <si>
    <t>Управляющий директор</t>
  </si>
  <si>
    <t>Байбак В.Ю.</t>
  </si>
  <si>
    <t>Должность руководителя</t>
  </si>
  <si>
    <t>Подпись руководителя</t>
  </si>
  <si>
    <t>Ф.И.О. руководителя</t>
  </si>
  <si>
    <t>Рябинин А.В.</t>
  </si>
  <si>
    <t>(4236) 663-221</t>
  </si>
  <si>
    <t xml:space="preserve"> по структуре и объему затрат на оказание услуг по передаче и размеру долгосрочных</t>
  </si>
  <si>
    <t>параметров регулирования (без учета оплаты тех. расхода).</t>
  </si>
  <si>
    <t>Предложение ОАО "Восточный Порт" на 2020-2024 годы</t>
  </si>
  <si>
    <t>Долгосрочные параметры регулирования :</t>
  </si>
  <si>
    <t>Индекс потребительских цен</t>
  </si>
  <si>
    <t>Величина технологического расхода электрической энергии</t>
  </si>
  <si>
    <t>Показатель средней продолжительности прекращений передачи электрической энергии (Пп)</t>
  </si>
  <si>
    <t>Показатель уровня качества осуществляемого технологического присоединения (Птпр)</t>
  </si>
  <si>
    <t xml:space="preserve">Показатель уровня качества обслуживания потребителей услуг  (Птсо)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</si>
</sst>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" fontId="8" fillId="0" borderId="2" xfId="0" applyNumberFormat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6" fillId="0" borderId="2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49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vertical="center" wrapText="1"/>
    </xf>
    <xf numFmtId="49" fontId="8" fillId="0" borderId="0" xfId="0" applyNumberFormat="1" applyFont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10" fillId="0" borderId="0" xfId="0" applyFont="1" applyFill="1" applyAlignment="1">
      <alignment vertical="center"/>
    </xf>
    <xf numFmtId="49" fontId="2" fillId="0" borderId="0" xfId="1" applyNumberFormat="1" applyFont="1" applyAlignment="1">
      <alignment vertical="center"/>
    </xf>
    <xf numFmtId="9" fontId="2" fillId="0" borderId="0" xfId="1" applyFont="1" applyAlignment="1">
      <alignment vertical="center"/>
    </xf>
    <xf numFmtId="0" fontId="2" fillId="0" borderId="0" xfId="0" applyFont="1" applyAlignment="1">
      <alignment horizontal="left" vertical="center"/>
    </xf>
    <xf numFmtId="49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 applyAlignme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9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83;&#1075;&#1086;&#1089;&#1088;&#1086;&#1095;&#1085;&#1099;&#1077;%20&#1087;&#1072;&#1088;&#1072;&#1084;&#1077;&#1090;&#1088;&#1099;%20&#1088;&#1077;&#1075;&#1091;&#1083;&#1080;&#1088;&#1086;&#1074;&#1072;&#1085;&#1080;&#1103;%202020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Тариф 2020 1 п.г."/>
      <sheetName val="Тариф 2020 2 п.г."/>
      <sheetName val="П1.18.2"/>
      <sheetName val="2015-2019"/>
      <sheetName val="рем.фонд 15-19"/>
      <sheetName val="выполнен рем 2015г ОГЭ ДЕЛАЕТ"/>
      <sheetName val="П1.2.2"/>
      <sheetName val="П1.4"/>
      <sheetName val="П1.6"/>
      <sheetName val="П1.12"/>
      <sheetName val="П1.13"/>
      <sheetName val="П1.25"/>
      <sheetName val="П2.1"/>
      <sheetName val="П2.2"/>
      <sheetName val="П1.20"/>
      <sheetName val="П1.20.3"/>
      <sheetName val="П1.21.3"/>
      <sheetName val="РФ и КВ за 2018 г"/>
      <sheetName val="РФ2020 АЮ"/>
      <sheetName val="ОФ2020 АЮ"/>
      <sheetName val="П1.16"/>
      <sheetName val="Пояснение"/>
      <sheetName val="ФОТ"/>
      <sheetName val="Штат.расп."/>
      <sheetName val="Ночн.Праздн."/>
      <sheetName val="П1.17"/>
      <sheetName val="Амморт.расчёт"/>
      <sheetName val="П1.17.1"/>
      <sheetName val="Налог на имущ.,землю"/>
      <sheetName val="Налог на имущ."/>
      <sheetName val="Расчет ээ"/>
      <sheetName val="авто"/>
      <sheetName val="ивц"/>
      <sheetName val="Неподконтр. расх."/>
      <sheetName val="пояснен прочих"/>
      <sheetName val="матер"/>
      <sheetName val="Связь"/>
      <sheetName val="ГСМ"/>
      <sheetName val="охр.труд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4">
          <cell r="C24">
            <v>5500</v>
          </cell>
        </row>
      </sheetData>
      <sheetData sheetId="20" refreshError="1"/>
      <sheetData sheetId="21">
        <row r="43">
          <cell r="E43">
            <v>55166.843286708623</v>
          </cell>
        </row>
        <row r="44">
          <cell r="D44">
            <v>13369</v>
          </cell>
          <cell r="E44">
            <v>16881.054045732839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>
        <row r="17">
          <cell r="C17">
            <v>13238</v>
          </cell>
          <cell r="D17">
            <v>16343.398539999998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>
        <row r="8">
          <cell r="B8">
            <v>620625.47</v>
          </cell>
        </row>
        <row r="11">
          <cell r="B11">
            <v>671268.50835200003</v>
          </cell>
        </row>
      </sheetData>
      <sheetData sheetId="32">
        <row r="8">
          <cell r="I8">
            <v>8255183.5</v>
          </cell>
        </row>
      </sheetData>
      <sheetData sheetId="33">
        <row r="9">
          <cell r="G9">
            <v>796.75</v>
          </cell>
        </row>
      </sheetData>
      <sheetData sheetId="34">
        <row r="10">
          <cell r="C10">
            <v>293.95836000000003</v>
          </cell>
          <cell r="E10">
            <v>293.95836000000003</v>
          </cell>
        </row>
        <row r="11">
          <cell r="C11">
            <v>3072.2930000000001</v>
          </cell>
          <cell r="E11">
            <v>2850.7113399999989</v>
          </cell>
        </row>
        <row r="12">
          <cell r="C12">
            <v>11.9376</v>
          </cell>
          <cell r="E12">
            <v>11.9376</v>
          </cell>
        </row>
        <row r="13">
          <cell r="C13">
            <v>0</v>
          </cell>
          <cell r="E13">
            <v>0</v>
          </cell>
        </row>
        <row r="15">
          <cell r="C15">
            <v>70.39</v>
          </cell>
          <cell r="E15">
            <v>76.133824000000004</v>
          </cell>
        </row>
        <row r="16">
          <cell r="C16">
            <v>73.788989999999998</v>
          </cell>
          <cell r="E16">
            <v>79.810171584000003</v>
          </cell>
        </row>
        <row r="17">
          <cell r="C17">
            <v>35.511589999999998</v>
          </cell>
          <cell r="E17">
            <v>38.409335743999996</v>
          </cell>
        </row>
        <row r="18">
          <cell r="C18">
            <v>1021.0884</v>
          </cell>
          <cell r="E18">
            <v>1104.40921344</v>
          </cell>
        </row>
        <row r="19">
          <cell r="C19">
            <v>73.106030000000004</v>
          </cell>
          <cell r="E19">
            <v>79.071482048000007</v>
          </cell>
        </row>
        <row r="20">
          <cell r="C20">
            <v>28.4786</v>
          </cell>
          <cell r="E20">
            <v>30.802453760000002</v>
          </cell>
        </row>
        <row r="21">
          <cell r="C21">
            <v>26.568999999999999</v>
          </cell>
          <cell r="E21">
            <v>28.737030400000002</v>
          </cell>
        </row>
        <row r="22">
          <cell r="C22">
            <v>22.844930000000002</v>
          </cell>
          <cell r="E22">
            <v>24.709076288000002</v>
          </cell>
        </row>
        <row r="23">
          <cell r="E23">
            <v>49.074359999999999</v>
          </cell>
        </row>
      </sheetData>
      <sheetData sheetId="35">
        <row r="10">
          <cell r="C10">
            <v>411.13045999999997</v>
          </cell>
          <cell r="D10">
            <v>444.67870553600005</v>
          </cell>
        </row>
      </sheetData>
      <sheetData sheetId="36">
        <row r="10">
          <cell r="N10">
            <v>5003488</v>
          </cell>
        </row>
      </sheetData>
      <sheetData sheetId="37">
        <row r="10">
          <cell r="N10">
            <v>204000</v>
          </cell>
        </row>
      </sheetData>
      <sheetData sheetId="38">
        <row r="10">
          <cell r="N10">
            <v>142315.06</v>
          </cell>
        </row>
      </sheetData>
      <sheetData sheetId="39">
        <row r="10">
          <cell r="N10">
            <v>836467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90"/>
  <sheetViews>
    <sheetView tabSelected="1" topLeftCell="A68" workbookViewId="0">
      <selection activeCell="K88" sqref="K88"/>
    </sheetView>
  </sheetViews>
  <sheetFormatPr defaultRowHeight="15" outlineLevelRow="1" outlineLevelCol="1" x14ac:dyDescent="0.25"/>
  <cols>
    <col min="1" max="1" width="5.42578125" style="52" customWidth="1"/>
    <col min="2" max="2" width="40.28515625" style="53" customWidth="1"/>
    <col min="3" max="3" width="10.140625" style="1" hidden="1" customWidth="1" outlineLevel="1"/>
    <col min="4" max="4" width="11.7109375" style="1" hidden="1" customWidth="1" outlineLevel="1"/>
    <col min="5" max="5" width="10.140625" style="12" hidden="1" customWidth="1" outlineLevel="1"/>
    <col min="6" max="6" width="11" style="1" customWidth="1" collapsed="1"/>
    <col min="7" max="10" width="11.28515625" style="1" customWidth="1"/>
    <col min="11" max="255" width="9.140625" style="1"/>
    <col min="256" max="256" width="5.42578125" style="1" customWidth="1"/>
    <col min="257" max="257" width="31.85546875" style="1" customWidth="1"/>
    <col min="258" max="258" width="10.140625" style="1" bestFit="1" customWidth="1"/>
    <col min="259" max="259" width="11.7109375" style="1" customWidth="1"/>
    <col min="260" max="260" width="10.140625" style="1" bestFit="1" customWidth="1"/>
    <col min="261" max="261" width="11" style="1" customWidth="1"/>
    <col min="262" max="265" width="11.28515625" style="1" customWidth="1"/>
    <col min="266" max="266" width="17" style="1" customWidth="1"/>
    <col min="267" max="511" width="9.140625" style="1"/>
    <col min="512" max="512" width="5.42578125" style="1" customWidth="1"/>
    <col min="513" max="513" width="31.85546875" style="1" customWidth="1"/>
    <col min="514" max="514" width="10.140625" style="1" bestFit="1" customWidth="1"/>
    <col min="515" max="515" width="11.7109375" style="1" customWidth="1"/>
    <col min="516" max="516" width="10.140625" style="1" bestFit="1" customWidth="1"/>
    <col min="517" max="517" width="11" style="1" customWidth="1"/>
    <col min="518" max="521" width="11.28515625" style="1" customWidth="1"/>
    <col min="522" max="522" width="17" style="1" customWidth="1"/>
    <col min="523" max="767" width="9.140625" style="1"/>
    <col min="768" max="768" width="5.42578125" style="1" customWidth="1"/>
    <col min="769" max="769" width="31.85546875" style="1" customWidth="1"/>
    <col min="770" max="770" width="10.140625" style="1" bestFit="1" customWidth="1"/>
    <col min="771" max="771" width="11.7109375" style="1" customWidth="1"/>
    <col min="772" max="772" width="10.140625" style="1" bestFit="1" customWidth="1"/>
    <col min="773" max="773" width="11" style="1" customWidth="1"/>
    <col min="774" max="777" width="11.28515625" style="1" customWidth="1"/>
    <col min="778" max="778" width="17" style="1" customWidth="1"/>
    <col min="779" max="1023" width="9.140625" style="1"/>
    <col min="1024" max="1024" width="5.42578125" style="1" customWidth="1"/>
    <col min="1025" max="1025" width="31.85546875" style="1" customWidth="1"/>
    <col min="1026" max="1026" width="10.140625" style="1" bestFit="1" customWidth="1"/>
    <col min="1027" max="1027" width="11.7109375" style="1" customWidth="1"/>
    <col min="1028" max="1028" width="10.140625" style="1" bestFit="1" customWidth="1"/>
    <col min="1029" max="1029" width="11" style="1" customWidth="1"/>
    <col min="1030" max="1033" width="11.28515625" style="1" customWidth="1"/>
    <col min="1034" max="1034" width="17" style="1" customWidth="1"/>
    <col min="1035" max="1279" width="9.140625" style="1"/>
    <col min="1280" max="1280" width="5.42578125" style="1" customWidth="1"/>
    <col min="1281" max="1281" width="31.85546875" style="1" customWidth="1"/>
    <col min="1282" max="1282" width="10.140625" style="1" bestFit="1" customWidth="1"/>
    <col min="1283" max="1283" width="11.7109375" style="1" customWidth="1"/>
    <col min="1284" max="1284" width="10.140625" style="1" bestFit="1" customWidth="1"/>
    <col min="1285" max="1285" width="11" style="1" customWidth="1"/>
    <col min="1286" max="1289" width="11.28515625" style="1" customWidth="1"/>
    <col min="1290" max="1290" width="17" style="1" customWidth="1"/>
    <col min="1291" max="1535" width="9.140625" style="1"/>
    <col min="1536" max="1536" width="5.42578125" style="1" customWidth="1"/>
    <col min="1537" max="1537" width="31.85546875" style="1" customWidth="1"/>
    <col min="1538" max="1538" width="10.140625" style="1" bestFit="1" customWidth="1"/>
    <col min="1539" max="1539" width="11.7109375" style="1" customWidth="1"/>
    <col min="1540" max="1540" width="10.140625" style="1" bestFit="1" customWidth="1"/>
    <col min="1541" max="1541" width="11" style="1" customWidth="1"/>
    <col min="1542" max="1545" width="11.28515625" style="1" customWidth="1"/>
    <col min="1546" max="1546" width="17" style="1" customWidth="1"/>
    <col min="1547" max="1791" width="9.140625" style="1"/>
    <col min="1792" max="1792" width="5.42578125" style="1" customWidth="1"/>
    <col min="1793" max="1793" width="31.85546875" style="1" customWidth="1"/>
    <col min="1794" max="1794" width="10.140625" style="1" bestFit="1" customWidth="1"/>
    <col min="1795" max="1795" width="11.7109375" style="1" customWidth="1"/>
    <col min="1796" max="1796" width="10.140625" style="1" bestFit="1" customWidth="1"/>
    <col min="1797" max="1797" width="11" style="1" customWidth="1"/>
    <col min="1798" max="1801" width="11.28515625" style="1" customWidth="1"/>
    <col min="1802" max="1802" width="17" style="1" customWidth="1"/>
    <col min="1803" max="2047" width="9.140625" style="1"/>
    <col min="2048" max="2048" width="5.42578125" style="1" customWidth="1"/>
    <col min="2049" max="2049" width="31.85546875" style="1" customWidth="1"/>
    <col min="2050" max="2050" width="10.140625" style="1" bestFit="1" customWidth="1"/>
    <col min="2051" max="2051" width="11.7109375" style="1" customWidth="1"/>
    <col min="2052" max="2052" width="10.140625" style="1" bestFit="1" customWidth="1"/>
    <col min="2053" max="2053" width="11" style="1" customWidth="1"/>
    <col min="2054" max="2057" width="11.28515625" style="1" customWidth="1"/>
    <col min="2058" max="2058" width="17" style="1" customWidth="1"/>
    <col min="2059" max="2303" width="9.140625" style="1"/>
    <col min="2304" max="2304" width="5.42578125" style="1" customWidth="1"/>
    <col min="2305" max="2305" width="31.85546875" style="1" customWidth="1"/>
    <col min="2306" max="2306" width="10.140625" style="1" bestFit="1" customWidth="1"/>
    <col min="2307" max="2307" width="11.7109375" style="1" customWidth="1"/>
    <col min="2308" max="2308" width="10.140625" style="1" bestFit="1" customWidth="1"/>
    <col min="2309" max="2309" width="11" style="1" customWidth="1"/>
    <col min="2310" max="2313" width="11.28515625" style="1" customWidth="1"/>
    <col min="2314" max="2314" width="17" style="1" customWidth="1"/>
    <col min="2315" max="2559" width="9.140625" style="1"/>
    <col min="2560" max="2560" width="5.42578125" style="1" customWidth="1"/>
    <col min="2561" max="2561" width="31.85546875" style="1" customWidth="1"/>
    <col min="2562" max="2562" width="10.140625" style="1" bestFit="1" customWidth="1"/>
    <col min="2563" max="2563" width="11.7109375" style="1" customWidth="1"/>
    <col min="2564" max="2564" width="10.140625" style="1" bestFit="1" customWidth="1"/>
    <col min="2565" max="2565" width="11" style="1" customWidth="1"/>
    <col min="2566" max="2569" width="11.28515625" style="1" customWidth="1"/>
    <col min="2570" max="2570" width="17" style="1" customWidth="1"/>
    <col min="2571" max="2815" width="9.140625" style="1"/>
    <col min="2816" max="2816" width="5.42578125" style="1" customWidth="1"/>
    <col min="2817" max="2817" width="31.85546875" style="1" customWidth="1"/>
    <col min="2818" max="2818" width="10.140625" style="1" bestFit="1" customWidth="1"/>
    <col min="2819" max="2819" width="11.7109375" style="1" customWidth="1"/>
    <col min="2820" max="2820" width="10.140625" style="1" bestFit="1" customWidth="1"/>
    <col min="2821" max="2821" width="11" style="1" customWidth="1"/>
    <col min="2822" max="2825" width="11.28515625" style="1" customWidth="1"/>
    <col min="2826" max="2826" width="17" style="1" customWidth="1"/>
    <col min="2827" max="3071" width="9.140625" style="1"/>
    <col min="3072" max="3072" width="5.42578125" style="1" customWidth="1"/>
    <col min="3073" max="3073" width="31.85546875" style="1" customWidth="1"/>
    <col min="3074" max="3074" width="10.140625" style="1" bestFit="1" customWidth="1"/>
    <col min="3075" max="3075" width="11.7109375" style="1" customWidth="1"/>
    <col min="3076" max="3076" width="10.140625" style="1" bestFit="1" customWidth="1"/>
    <col min="3077" max="3077" width="11" style="1" customWidth="1"/>
    <col min="3078" max="3081" width="11.28515625" style="1" customWidth="1"/>
    <col min="3082" max="3082" width="17" style="1" customWidth="1"/>
    <col min="3083" max="3327" width="9.140625" style="1"/>
    <col min="3328" max="3328" width="5.42578125" style="1" customWidth="1"/>
    <col min="3329" max="3329" width="31.85546875" style="1" customWidth="1"/>
    <col min="3330" max="3330" width="10.140625" style="1" bestFit="1" customWidth="1"/>
    <col min="3331" max="3331" width="11.7109375" style="1" customWidth="1"/>
    <col min="3332" max="3332" width="10.140625" style="1" bestFit="1" customWidth="1"/>
    <col min="3333" max="3333" width="11" style="1" customWidth="1"/>
    <col min="3334" max="3337" width="11.28515625" style="1" customWidth="1"/>
    <col min="3338" max="3338" width="17" style="1" customWidth="1"/>
    <col min="3339" max="3583" width="9.140625" style="1"/>
    <col min="3584" max="3584" width="5.42578125" style="1" customWidth="1"/>
    <col min="3585" max="3585" width="31.85546875" style="1" customWidth="1"/>
    <col min="3586" max="3586" width="10.140625" style="1" bestFit="1" customWidth="1"/>
    <col min="3587" max="3587" width="11.7109375" style="1" customWidth="1"/>
    <col min="3588" max="3588" width="10.140625" style="1" bestFit="1" customWidth="1"/>
    <col min="3589" max="3589" width="11" style="1" customWidth="1"/>
    <col min="3590" max="3593" width="11.28515625" style="1" customWidth="1"/>
    <col min="3594" max="3594" width="17" style="1" customWidth="1"/>
    <col min="3595" max="3839" width="9.140625" style="1"/>
    <col min="3840" max="3840" width="5.42578125" style="1" customWidth="1"/>
    <col min="3841" max="3841" width="31.85546875" style="1" customWidth="1"/>
    <col min="3842" max="3842" width="10.140625" style="1" bestFit="1" customWidth="1"/>
    <col min="3843" max="3843" width="11.7109375" style="1" customWidth="1"/>
    <col min="3844" max="3844" width="10.140625" style="1" bestFit="1" customWidth="1"/>
    <col min="3845" max="3845" width="11" style="1" customWidth="1"/>
    <col min="3846" max="3849" width="11.28515625" style="1" customWidth="1"/>
    <col min="3850" max="3850" width="17" style="1" customWidth="1"/>
    <col min="3851" max="4095" width="9.140625" style="1"/>
    <col min="4096" max="4096" width="5.42578125" style="1" customWidth="1"/>
    <col min="4097" max="4097" width="31.85546875" style="1" customWidth="1"/>
    <col min="4098" max="4098" width="10.140625" style="1" bestFit="1" customWidth="1"/>
    <col min="4099" max="4099" width="11.7109375" style="1" customWidth="1"/>
    <col min="4100" max="4100" width="10.140625" style="1" bestFit="1" customWidth="1"/>
    <col min="4101" max="4101" width="11" style="1" customWidth="1"/>
    <col min="4102" max="4105" width="11.28515625" style="1" customWidth="1"/>
    <col min="4106" max="4106" width="17" style="1" customWidth="1"/>
    <col min="4107" max="4351" width="9.140625" style="1"/>
    <col min="4352" max="4352" width="5.42578125" style="1" customWidth="1"/>
    <col min="4353" max="4353" width="31.85546875" style="1" customWidth="1"/>
    <col min="4354" max="4354" width="10.140625" style="1" bestFit="1" customWidth="1"/>
    <col min="4355" max="4355" width="11.7109375" style="1" customWidth="1"/>
    <col min="4356" max="4356" width="10.140625" style="1" bestFit="1" customWidth="1"/>
    <col min="4357" max="4357" width="11" style="1" customWidth="1"/>
    <col min="4358" max="4361" width="11.28515625" style="1" customWidth="1"/>
    <col min="4362" max="4362" width="17" style="1" customWidth="1"/>
    <col min="4363" max="4607" width="9.140625" style="1"/>
    <col min="4608" max="4608" width="5.42578125" style="1" customWidth="1"/>
    <col min="4609" max="4609" width="31.85546875" style="1" customWidth="1"/>
    <col min="4610" max="4610" width="10.140625" style="1" bestFit="1" customWidth="1"/>
    <col min="4611" max="4611" width="11.7109375" style="1" customWidth="1"/>
    <col min="4612" max="4612" width="10.140625" style="1" bestFit="1" customWidth="1"/>
    <col min="4613" max="4613" width="11" style="1" customWidth="1"/>
    <col min="4614" max="4617" width="11.28515625" style="1" customWidth="1"/>
    <col min="4618" max="4618" width="17" style="1" customWidth="1"/>
    <col min="4619" max="4863" width="9.140625" style="1"/>
    <col min="4864" max="4864" width="5.42578125" style="1" customWidth="1"/>
    <col min="4865" max="4865" width="31.85546875" style="1" customWidth="1"/>
    <col min="4866" max="4866" width="10.140625" style="1" bestFit="1" customWidth="1"/>
    <col min="4867" max="4867" width="11.7109375" style="1" customWidth="1"/>
    <col min="4868" max="4868" width="10.140625" style="1" bestFit="1" customWidth="1"/>
    <col min="4869" max="4869" width="11" style="1" customWidth="1"/>
    <col min="4870" max="4873" width="11.28515625" style="1" customWidth="1"/>
    <col min="4874" max="4874" width="17" style="1" customWidth="1"/>
    <col min="4875" max="5119" width="9.140625" style="1"/>
    <col min="5120" max="5120" width="5.42578125" style="1" customWidth="1"/>
    <col min="5121" max="5121" width="31.85546875" style="1" customWidth="1"/>
    <col min="5122" max="5122" width="10.140625" style="1" bestFit="1" customWidth="1"/>
    <col min="5123" max="5123" width="11.7109375" style="1" customWidth="1"/>
    <col min="5124" max="5124" width="10.140625" style="1" bestFit="1" customWidth="1"/>
    <col min="5125" max="5125" width="11" style="1" customWidth="1"/>
    <col min="5126" max="5129" width="11.28515625" style="1" customWidth="1"/>
    <col min="5130" max="5130" width="17" style="1" customWidth="1"/>
    <col min="5131" max="5375" width="9.140625" style="1"/>
    <col min="5376" max="5376" width="5.42578125" style="1" customWidth="1"/>
    <col min="5377" max="5377" width="31.85546875" style="1" customWidth="1"/>
    <col min="5378" max="5378" width="10.140625" style="1" bestFit="1" customWidth="1"/>
    <col min="5379" max="5379" width="11.7109375" style="1" customWidth="1"/>
    <col min="5380" max="5380" width="10.140625" style="1" bestFit="1" customWidth="1"/>
    <col min="5381" max="5381" width="11" style="1" customWidth="1"/>
    <col min="5382" max="5385" width="11.28515625" style="1" customWidth="1"/>
    <col min="5386" max="5386" width="17" style="1" customWidth="1"/>
    <col min="5387" max="5631" width="9.140625" style="1"/>
    <col min="5632" max="5632" width="5.42578125" style="1" customWidth="1"/>
    <col min="5633" max="5633" width="31.85546875" style="1" customWidth="1"/>
    <col min="5634" max="5634" width="10.140625" style="1" bestFit="1" customWidth="1"/>
    <col min="5635" max="5635" width="11.7109375" style="1" customWidth="1"/>
    <col min="5636" max="5636" width="10.140625" style="1" bestFit="1" customWidth="1"/>
    <col min="5637" max="5637" width="11" style="1" customWidth="1"/>
    <col min="5638" max="5641" width="11.28515625" style="1" customWidth="1"/>
    <col min="5642" max="5642" width="17" style="1" customWidth="1"/>
    <col min="5643" max="5887" width="9.140625" style="1"/>
    <col min="5888" max="5888" width="5.42578125" style="1" customWidth="1"/>
    <col min="5889" max="5889" width="31.85546875" style="1" customWidth="1"/>
    <col min="5890" max="5890" width="10.140625" style="1" bestFit="1" customWidth="1"/>
    <col min="5891" max="5891" width="11.7109375" style="1" customWidth="1"/>
    <col min="5892" max="5892" width="10.140625" style="1" bestFit="1" customWidth="1"/>
    <col min="5893" max="5893" width="11" style="1" customWidth="1"/>
    <col min="5894" max="5897" width="11.28515625" style="1" customWidth="1"/>
    <col min="5898" max="5898" width="17" style="1" customWidth="1"/>
    <col min="5899" max="6143" width="9.140625" style="1"/>
    <col min="6144" max="6144" width="5.42578125" style="1" customWidth="1"/>
    <col min="6145" max="6145" width="31.85546875" style="1" customWidth="1"/>
    <col min="6146" max="6146" width="10.140625" style="1" bestFit="1" customWidth="1"/>
    <col min="6147" max="6147" width="11.7109375" style="1" customWidth="1"/>
    <col min="6148" max="6148" width="10.140625" style="1" bestFit="1" customWidth="1"/>
    <col min="6149" max="6149" width="11" style="1" customWidth="1"/>
    <col min="6150" max="6153" width="11.28515625" style="1" customWidth="1"/>
    <col min="6154" max="6154" width="17" style="1" customWidth="1"/>
    <col min="6155" max="6399" width="9.140625" style="1"/>
    <col min="6400" max="6400" width="5.42578125" style="1" customWidth="1"/>
    <col min="6401" max="6401" width="31.85546875" style="1" customWidth="1"/>
    <col min="6402" max="6402" width="10.140625" style="1" bestFit="1" customWidth="1"/>
    <col min="6403" max="6403" width="11.7109375" style="1" customWidth="1"/>
    <col min="6404" max="6404" width="10.140625" style="1" bestFit="1" customWidth="1"/>
    <col min="6405" max="6405" width="11" style="1" customWidth="1"/>
    <col min="6406" max="6409" width="11.28515625" style="1" customWidth="1"/>
    <col min="6410" max="6410" width="17" style="1" customWidth="1"/>
    <col min="6411" max="6655" width="9.140625" style="1"/>
    <col min="6656" max="6656" width="5.42578125" style="1" customWidth="1"/>
    <col min="6657" max="6657" width="31.85546875" style="1" customWidth="1"/>
    <col min="6658" max="6658" width="10.140625" style="1" bestFit="1" customWidth="1"/>
    <col min="6659" max="6659" width="11.7109375" style="1" customWidth="1"/>
    <col min="6660" max="6660" width="10.140625" style="1" bestFit="1" customWidth="1"/>
    <col min="6661" max="6661" width="11" style="1" customWidth="1"/>
    <col min="6662" max="6665" width="11.28515625" style="1" customWidth="1"/>
    <col min="6666" max="6666" width="17" style="1" customWidth="1"/>
    <col min="6667" max="6911" width="9.140625" style="1"/>
    <col min="6912" max="6912" width="5.42578125" style="1" customWidth="1"/>
    <col min="6913" max="6913" width="31.85546875" style="1" customWidth="1"/>
    <col min="6914" max="6914" width="10.140625" style="1" bestFit="1" customWidth="1"/>
    <col min="6915" max="6915" width="11.7109375" style="1" customWidth="1"/>
    <col min="6916" max="6916" width="10.140625" style="1" bestFit="1" customWidth="1"/>
    <col min="6917" max="6917" width="11" style="1" customWidth="1"/>
    <col min="6918" max="6921" width="11.28515625" style="1" customWidth="1"/>
    <col min="6922" max="6922" width="17" style="1" customWidth="1"/>
    <col min="6923" max="7167" width="9.140625" style="1"/>
    <col min="7168" max="7168" width="5.42578125" style="1" customWidth="1"/>
    <col min="7169" max="7169" width="31.85546875" style="1" customWidth="1"/>
    <col min="7170" max="7170" width="10.140625" style="1" bestFit="1" customWidth="1"/>
    <col min="7171" max="7171" width="11.7109375" style="1" customWidth="1"/>
    <col min="7172" max="7172" width="10.140625" style="1" bestFit="1" customWidth="1"/>
    <col min="7173" max="7173" width="11" style="1" customWidth="1"/>
    <col min="7174" max="7177" width="11.28515625" style="1" customWidth="1"/>
    <col min="7178" max="7178" width="17" style="1" customWidth="1"/>
    <col min="7179" max="7423" width="9.140625" style="1"/>
    <col min="7424" max="7424" width="5.42578125" style="1" customWidth="1"/>
    <col min="7425" max="7425" width="31.85546875" style="1" customWidth="1"/>
    <col min="7426" max="7426" width="10.140625" style="1" bestFit="1" customWidth="1"/>
    <col min="7427" max="7427" width="11.7109375" style="1" customWidth="1"/>
    <col min="7428" max="7428" width="10.140625" style="1" bestFit="1" customWidth="1"/>
    <col min="7429" max="7429" width="11" style="1" customWidth="1"/>
    <col min="7430" max="7433" width="11.28515625" style="1" customWidth="1"/>
    <col min="7434" max="7434" width="17" style="1" customWidth="1"/>
    <col min="7435" max="7679" width="9.140625" style="1"/>
    <col min="7680" max="7680" width="5.42578125" style="1" customWidth="1"/>
    <col min="7681" max="7681" width="31.85546875" style="1" customWidth="1"/>
    <col min="7682" max="7682" width="10.140625" style="1" bestFit="1" customWidth="1"/>
    <col min="7683" max="7683" width="11.7109375" style="1" customWidth="1"/>
    <col min="7684" max="7684" width="10.140625" style="1" bestFit="1" customWidth="1"/>
    <col min="7685" max="7685" width="11" style="1" customWidth="1"/>
    <col min="7686" max="7689" width="11.28515625" style="1" customWidth="1"/>
    <col min="7690" max="7690" width="17" style="1" customWidth="1"/>
    <col min="7691" max="7935" width="9.140625" style="1"/>
    <col min="7936" max="7936" width="5.42578125" style="1" customWidth="1"/>
    <col min="7937" max="7937" width="31.85546875" style="1" customWidth="1"/>
    <col min="7938" max="7938" width="10.140625" style="1" bestFit="1" customWidth="1"/>
    <col min="7939" max="7939" width="11.7109375" style="1" customWidth="1"/>
    <col min="7940" max="7940" width="10.140625" style="1" bestFit="1" customWidth="1"/>
    <col min="7941" max="7941" width="11" style="1" customWidth="1"/>
    <col min="7942" max="7945" width="11.28515625" style="1" customWidth="1"/>
    <col min="7946" max="7946" width="17" style="1" customWidth="1"/>
    <col min="7947" max="8191" width="9.140625" style="1"/>
    <col min="8192" max="8192" width="5.42578125" style="1" customWidth="1"/>
    <col min="8193" max="8193" width="31.85546875" style="1" customWidth="1"/>
    <col min="8194" max="8194" width="10.140625" style="1" bestFit="1" customWidth="1"/>
    <col min="8195" max="8195" width="11.7109375" style="1" customWidth="1"/>
    <col min="8196" max="8196" width="10.140625" style="1" bestFit="1" customWidth="1"/>
    <col min="8197" max="8197" width="11" style="1" customWidth="1"/>
    <col min="8198" max="8201" width="11.28515625" style="1" customWidth="1"/>
    <col min="8202" max="8202" width="17" style="1" customWidth="1"/>
    <col min="8203" max="8447" width="9.140625" style="1"/>
    <col min="8448" max="8448" width="5.42578125" style="1" customWidth="1"/>
    <col min="8449" max="8449" width="31.85546875" style="1" customWidth="1"/>
    <col min="8450" max="8450" width="10.140625" style="1" bestFit="1" customWidth="1"/>
    <col min="8451" max="8451" width="11.7109375" style="1" customWidth="1"/>
    <col min="8452" max="8452" width="10.140625" style="1" bestFit="1" customWidth="1"/>
    <col min="8453" max="8453" width="11" style="1" customWidth="1"/>
    <col min="8454" max="8457" width="11.28515625" style="1" customWidth="1"/>
    <col min="8458" max="8458" width="17" style="1" customWidth="1"/>
    <col min="8459" max="8703" width="9.140625" style="1"/>
    <col min="8704" max="8704" width="5.42578125" style="1" customWidth="1"/>
    <col min="8705" max="8705" width="31.85546875" style="1" customWidth="1"/>
    <col min="8706" max="8706" width="10.140625" style="1" bestFit="1" customWidth="1"/>
    <col min="8707" max="8707" width="11.7109375" style="1" customWidth="1"/>
    <col min="8708" max="8708" width="10.140625" style="1" bestFit="1" customWidth="1"/>
    <col min="8709" max="8709" width="11" style="1" customWidth="1"/>
    <col min="8710" max="8713" width="11.28515625" style="1" customWidth="1"/>
    <col min="8714" max="8714" width="17" style="1" customWidth="1"/>
    <col min="8715" max="8959" width="9.140625" style="1"/>
    <col min="8960" max="8960" width="5.42578125" style="1" customWidth="1"/>
    <col min="8961" max="8961" width="31.85546875" style="1" customWidth="1"/>
    <col min="8962" max="8962" width="10.140625" style="1" bestFit="1" customWidth="1"/>
    <col min="8963" max="8963" width="11.7109375" style="1" customWidth="1"/>
    <col min="8964" max="8964" width="10.140625" style="1" bestFit="1" customWidth="1"/>
    <col min="8965" max="8965" width="11" style="1" customWidth="1"/>
    <col min="8966" max="8969" width="11.28515625" style="1" customWidth="1"/>
    <col min="8970" max="8970" width="17" style="1" customWidth="1"/>
    <col min="8971" max="9215" width="9.140625" style="1"/>
    <col min="9216" max="9216" width="5.42578125" style="1" customWidth="1"/>
    <col min="9217" max="9217" width="31.85546875" style="1" customWidth="1"/>
    <col min="9218" max="9218" width="10.140625" style="1" bestFit="1" customWidth="1"/>
    <col min="9219" max="9219" width="11.7109375" style="1" customWidth="1"/>
    <col min="9220" max="9220" width="10.140625" style="1" bestFit="1" customWidth="1"/>
    <col min="9221" max="9221" width="11" style="1" customWidth="1"/>
    <col min="9222" max="9225" width="11.28515625" style="1" customWidth="1"/>
    <col min="9226" max="9226" width="17" style="1" customWidth="1"/>
    <col min="9227" max="9471" width="9.140625" style="1"/>
    <col min="9472" max="9472" width="5.42578125" style="1" customWidth="1"/>
    <col min="9473" max="9473" width="31.85546875" style="1" customWidth="1"/>
    <col min="9474" max="9474" width="10.140625" style="1" bestFit="1" customWidth="1"/>
    <col min="9475" max="9475" width="11.7109375" style="1" customWidth="1"/>
    <col min="9476" max="9476" width="10.140625" style="1" bestFit="1" customWidth="1"/>
    <col min="9477" max="9477" width="11" style="1" customWidth="1"/>
    <col min="9478" max="9481" width="11.28515625" style="1" customWidth="1"/>
    <col min="9482" max="9482" width="17" style="1" customWidth="1"/>
    <col min="9483" max="9727" width="9.140625" style="1"/>
    <col min="9728" max="9728" width="5.42578125" style="1" customWidth="1"/>
    <col min="9729" max="9729" width="31.85546875" style="1" customWidth="1"/>
    <col min="9730" max="9730" width="10.140625" style="1" bestFit="1" customWidth="1"/>
    <col min="9731" max="9731" width="11.7109375" style="1" customWidth="1"/>
    <col min="9732" max="9732" width="10.140625" style="1" bestFit="1" customWidth="1"/>
    <col min="9733" max="9733" width="11" style="1" customWidth="1"/>
    <col min="9734" max="9737" width="11.28515625" style="1" customWidth="1"/>
    <col min="9738" max="9738" width="17" style="1" customWidth="1"/>
    <col min="9739" max="9983" width="9.140625" style="1"/>
    <col min="9984" max="9984" width="5.42578125" style="1" customWidth="1"/>
    <col min="9985" max="9985" width="31.85546875" style="1" customWidth="1"/>
    <col min="9986" max="9986" width="10.140625" style="1" bestFit="1" customWidth="1"/>
    <col min="9987" max="9987" width="11.7109375" style="1" customWidth="1"/>
    <col min="9988" max="9988" width="10.140625" style="1" bestFit="1" customWidth="1"/>
    <col min="9989" max="9989" width="11" style="1" customWidth="1"/>
    <col min="9990" max="9993" width="11.28515625" style="1" customWidth="1"/>
    <col min="9994" max="9994" width="17" style="1" customWidth="1"/>
    <col min="9995" max="10239" width="9.140625" style="1"/>
    <col min="10240" max="10240" width="5.42578125" style="1" customWidth="1"/>
    <col min="10241" max="10241" width="31.85546875" style="1" customWidth="1"/>
    <col min="10242" max="10242" width="10.140625" style="1" bestFit="1" customWidth="1"/>
    <col min="10243" max="10243" width="11.7109375" style="1" customWidth="1"/>
    <col min="10244" max="10244" width="10.140625" style="1" bestFit="1" customWidth="1"/>
    <col min="10245" max="10245" width="11" style="1" customWidth="1"/>
    <col min="10246" max="10249" width="11.28515625" style="1" customWidth="1"/>
    <col min="10250" max="10250" width="17" style="1" customWidth="1"/>
    <col min="10251" max="10495" width="9.140625" style="1"/>
    <col min="10496" max="10496" width="5.42578125" style="1" customWidth="1"/>
    <col min="10497" max="10497" width="31.85546875" style="1" customWidth="1"/>
    <col min="10498" max="10498" width="10.140625" style="1" bestFit="1" customWidth="1"/>
    <col min="10499" max="10499" width="11.7109375" style="1" customWidth="1"/>
    <col min="10500" max="10500" width="10.140625" style="1" bestFit="1" customWidth="1"/>
    <col min="10501" max="10501" width="11" style="1" customWidth="1"/>
    <col min="10502" max="10505" width="11.28515625" style="1" customWidth="1"/>
    <col min="10506" max="10506" width="17" style="1" customWidth="1"/>
    <col min="10507" max="10751" width="9.140625" style="1"/>
    <col min="10752" max="10752" width="5.42578125" style="1" customWidth="1"/>
    <col min="10753" max="10753" width="31.85546875" style="1" customWidth="1"/>
    <col min="10754" max="10754" width="10.140625" style="1" bestFit="1" customWidth="1"/>
    <col min="10755" max="10755" width="11.7109375" style="1" customWidth="1"/>
    <col min="10756" max="10756" width="10.140625" style="1" bestFit="1" customWidth="1"/>
    <col min="10757" max="10757" width="11" style="1" customWidth="1"/>
    <col min="10758" max="10761" width="11.28515625" style="1" customWidth="1"/>
    <col min="10762" max="10762" width="17" style="1" customWidth="1"/>
    <col min="10763" max="11007" width="9.140625" style="1"/>
    <col min="11008" max="11008" width="5.42578125" style="1" customWidth="1"/>
    <col min="11009" max="11009" width="31.85546875" style="1" customWidth="1"/>
    <col min="11010" max="11010" width="10.140625" style="1" bestFit="1" customWidth="1"/>
    <col min="11011" max="11011" width="11.7109375" style="1" customWidth="1"/>
    <col min="11012" max="11012" width="10.140625" style="1" bestFit="1" customWidth="1"/>
    <col min="11013" max="11013" width="11" style="1" customWidth="1"/>
    <col min="11014" max="11017" width="11.28515625" style="1" customWidth="1"/>
    <col min="11018" max="11018" width="17" style="1" customWidth="1"/>
    <col min="11019" max="11263" width="9.140625" style="1"/>
    <col min="11264" max="11264" width="5.42578125" style="1" customWidth="1"/>
    <col min="11265" max="11265" width="31.85546875" style="1" customWidth="1"/>
    <col min="11266" max="11266" width="10.140625" style="1" bestFit="1" customWidth="1"/>
    <col min="11267" max="11267" width="11.7109375" style="1" customWidth="1"/>
    <col min="11268" max="11268" width="10.140625" style="1" bestFit="1" customWidth="1"/>
    <col min="11269" max="11269" width="11" style="1" customWidth="1"/>
    <col min="11270" max="11273" width="11.28515625" style="1" customWidth="1"/>
    <col min="11274" max="11274" width="17" style="1" customWidth="1"/>
    <col min="11275" max="11519" width="9.140625" style="1"/>
    <col min="11520" max="11520" width="5.42578125" style="1" customWidth="1"/>
    <col min="11521" max="11521" width="31.85546875" style="1" customWidth="1"/>
    <col min="11522" max="11522" width="10.140625" style="1" bestFit="1" customWidth="1"/>
    <col min="11523" max="11523" width="11.7109375" style="1" customWidth="1"/>
    <col min="11524" max="11524" width="10.140625" style="1" bestFit="1" customWidth="1"/>
    <col min="11525" max="11525" width="11" style="1" customWidth="1"/>
    <col min="11526" max="11529" width="11.28515625" style="1" customWidth="1"/>
    <col min="11530" max="11530" width="17" style="1" customWidth="1"/>
    <col min="11531" max="11775" width="9.140625" style="1"/>
    <col min="11776" max="11776" width="5.42578125" style="1" customWidth="1"/>
    <col min="11777" max="11777" width="31.85546875" style="1" customWidth="1"/>
    <col min="11778" max="11778" width="10.140625" style="1" bestFit="1" customWidth="1"/>
    <col min="11779" max="11779" width="11.7109375" style="1" customWidth="1"/>
    <col min="11780" max="11780" width="10.140625" style="1" bestFit="1" customWidth="1"/>
    <col min="11781" max="11781" width="11" style="1" customWidth="1"/>
    <col min="11782" max="11785" width="11.28515625" style="1" customWidth="1"/>
    <col min="11786" max="11786" width="17" style="1" customWidth="1"/>
    <col min="11787" max="12031" width="9.140625" style="1"/>
    <col min="12032" max="12032" width="5.42578125" style="1" customWidth="1"/>
    <col min="12033" max="12033" width="31.85546875" style="1" customWidth="1"/>
    <col min="12034" max="12034" width="10.140625" style="1" bestFit="1" customWidth="1"/>
    <col min="12035" max="12035" width="11.7109375" style="1" customWidth="1"/>
    <col min="12036" max="12036" width="10.140625" style="1" bestFit="1" customWidth="1"/>
    <col min="12037" max="12037" width="11" style="1" customWidth="1"/>
    <col min="12038" max="12041" width="11.28515625" style="1" customWidth="1"/>
    <col min="12042" max="12042" width="17" style="1" customWidth="1"/>
    <col min="12043" max="12287" width="9.140625" style="1"/>
    <col min="12288" max="12288" width="5.42578125" style="1" customWidth="1"/>
    <col min="12289" max="12289" width="31.85546875" style="1" customWidth="1"/>
    <col min="12290" max="12290" width="10.140625" style="1" bestFit="1" customWidth="1"/>
    <col min="12291" max="12291" width="11.7109375" style="1" customWidth="1"/>
    <col min="12292" max="12292" width="10.140625" style="1" bestFit="1" customWidth="1"/>
    <col min="12293" max="12293" width="11" style="1" customWidth="1"/>
    <col min="12294" max="12297" width="11.28515625" style="1" customWidth="1"/>
    <col min="12298" max="12298" width="17" style="1" customWidth="1"/>
    <col min="12299" max="12543" width="9.140625" style="1"/>
    <col min="12544" max="12544" width="5.42578125" style="1" customWidth="1"/>
    <col min="12545" max="12545" width="31.85546875" style="1" customWidth="1"/>
    <col min="12546" max="12546" width="10.140625" style="1" bestFit="1" customWidth="1"/>
    <col min="12547" max="12547" width="11.7109375" style="1" customWidth="1"/>
    <col min="12548" max="12548" width="10.140625" style="1" bestFit="1" customWidth="1"/>
    <col min="12549" max="12549" width="11" style="1" customWidth="1"/>
    <col min="12550" max="12553" width="11.28515625" style="1" customWidth="1"/>
    <col min="12554" max="12554" width="17" style="1" customWidth="1"/>
    <col min="12555" max="12799" width="9.140625" style="1"/>
    <col min="12800" max="12800" width="5.42578125" style="1" customWidth="1"/>
    <col min="12801" max="12801" width="31.85546875" style="1" customWidth="1"/>
    <col min="12802" max="12802" width="10.140625" style="1" bestFit="1" customWidth="1"/>
    <col min="12803" max="12803" width="11.7109375" style="1" customWidth="1"/>
    <col min="12804" max="12804" width="10.140625" style="1" bestFit="1" customWidth="1"/>
    <col min="12805" max="12805" width="11" style="1" customWidth="1"/>
    <col min="12806" max="12809" width="11.28515625" style="1" customWidth="1"/>
    <col min="12810" max="12810" width="17" style="1" customWidth="1"/>
    <col min="12811" max="13055" width="9.140625" style="1"/>
    <col min="13056" max="13056" width="5.42578125" style="1" customWidth="1"/>
    <col min="13057" max="13057" width="31.85546875" style="1" customWidth="1"/>
    <col min="13058" max="13058" width="10.140625" style="1" bestFit="1" customWidth="1"/>
    <col min="13059" max="13059" width="11.7109375" style="1" customWidth="1"/>
    <col min="13060" max="13060" width="10.140625" style="1" bestFit="1" customWidth="1"/>
    <col min="13061" max="13061" width="11" style="1" customWidth="1"/>
    <col min="13062" max="13065" width="11.28515625" style="1" customWidth="1"/>
    <col min="13066" max="13066" width="17" style="1" customWidth="1"/>
    <col min="13067" max="13311" width="9.140625" style="1"/>
    <col min="13312" max="13312" width="5.42578125" style="1" customWidth="1"/>
    <col min="13313" max="13313" width="31.85546875" style="1" customWidth="1"/>
    <col min="13314" max="13314" width="10.140625" style="1" bestFit="1" customWidth="1"/>
    <col min="13315" max="13315" width="11.7109375" style="1" customWidth="1"/>
    <col min="13316" max="13316" width="10.140625" style="1" bestFit="1" customWidth="1"/>
    <col min="13317" max="13317" width="11" style="1" customWidth="1"/>
    <col min="13318" max="13321" width="11.28515625" style="1" customWidth="1"/>
    <col min="13322" max="13322" width="17" style="1" customWidth="1"/>
    <col min="13323" max="13567" width="9.140625" style="1"/>
    <col min="13568" max="13568" width="5.42578125" style="1" customWidth="1"/>
    <col min="13569" max="13569" width="31.85546875" style="1" customWidth="1"/>
    <col min="13570" max="13570" width="10.140625" style="1" bestFit="1" customWidth="1"/>
    <col min="13571" max="13571" width="11.7109375" style="1" customWidth="1"/>
    <col min="13572" max="13572" width="10.140625" style="1" bestFit="1" customWidth="1"/>
    <col min="13573" max="13573" width="11" style="1" customWidth="1"/>
    <col min="13574" max="13577" width="11.28515625" style="1" customWidth="1"/>
    <col min="13578" max="13578" width="17" style="1" customWidth="1"/>
    <col min="13579" max="13823" width="9.140625" style="1"/>
    <col min="13824" max="13824" width="5.42578125" style="1" customWidth="1"/>
    <col min="13825" max="13825" width="31.85546875" style="1" customWidth="1"/>
    <col min="13826" max="13826" width="10.140625" style="1" bestFit="1" customWidth="1"/>
    <col min="13827" max="13827" width="11.7109375" style="1" customWidth="1"/>
    <col min="13828" max="13828" width="10.140625" style="1" bestFit="1" customWidth="1"/>
    <col min="13829" max="13829" width="11" style="1" customWidth="1"/>
    <col min="13830" max="13833" width="11.28515625" style="1" customWidth="1"/>
    <col min="13834" max="13834" width="17" style="1" customWidth="1"/>
    <col min="13835" max="14079" width="9.140625" style="1"/>
    <col min="14080" max="14080" width="5.42578125" style="1" customWidth="1"/>
    <col min="14081" max="14081" width="31.85546875" style="1" customWidth="1"/>
    <col min="14082" max="14082" width="10.140625" style="1" bestFit="1" customWidth="1"/>
    <col min="14083" max="14083" width="11.7109375" style="1" customWidth="1"/>
    <col min="14084" max="14084" width="10.140625" style="1" bestFit="1" customWidth="1"/>
    <col min="14085" max="14085" width="11" style="1" customWidth="1"/>
    <col min="14086" max="14089" width="11.28515625" style="1" customWidth="1"/>
    <col min="14090" max="14090" width="17" style="1" customWidth="1"/>
    <col min="14091" max="14335" width="9.140625" style="1"/>
    <col min="14336" max="14336" width="5.42578125" style="1" customWidth="1"/>
    <col min="14337" max="14337" width="31.85546875" style="1" customWidth="1"/>
    <col min="14338" max="14338" width="10.140625" style="1" bestFit="1" customWidth="1"/>
    <col min="14339" max="14339" width="11.7109375" style="1" customWidth="1"/>
    <col min="14340" max="14340" width="10.140625" style="1" bestFit="1" customWidth="1"/>
    <col min="14341" max="14341" width="11" style="1" customWidth="1"/>
    <col min="14342" max="14345" width="11.28515625" style="1" customWidth="1"/>
    <col min="14346" max="14346" width="17" style="1" customWidth="1"/>
    <col min="14347" max="14591" width="9.140625" style="1"/>
    <col min="14592" max="14592" width="5.42578125" style="1" customWidth="1"/>
    <col min="14593" max="14593" width="31.85546875" style="1" customWidth="1"/>
    <col min="14594" max="14594" width="10.140625" style="1" bestFit="1" customWidth="1"/>
    <col min="14595" max="14595" width="11.7109375" style="1" customWidth="1"/>
    <col min="14596" max="14596" width="10.140625" style="1" bestFit="1" customWidth="1"/>
    <col min="14597" max="14597" width="11" style="1" customWidth="1"/>
    <col min="14598" max="14601" width="11.28515625" style="1" customWidth="1"/>
    <col min="14602" max="14602" width="17" style="1" customWidth="1"/>
    <col min="14603" max="14847" width="9.140625" style="1"/>
    <col min="14848" max="14848" width="5.42578125" style="1" customWidth="1"/>
    <col min="14849" max="14849" width="31.85546875" style="1" customWidth="1"/>
    <col min="14850" max="14850" width="10.140625" style="1" bestFit="1" customWidth="1"/>
    <col min="14851" max="14851" width="11.7109375" style="1" customWidth="1"/>
    <col min="14852" max="14852" width="10.140625" style="1" bestFit="1" customWidth="1"/>
    <col min="14853" max="14853" width="11" style="1" customWidth="1"/>
    <col min="14854" max="14857" width="11.28515625" style="1" customWidth="1"/>
    <col min="14858" max="14858" width="17" style="1" customWidth="1"/>
    <col min="14859" max="15103" width="9.140625" style="1"/>
    <col min="15104" max="15104" width="5.42578125" style="1" customWidth="1"/>
    <col min="15105" max="15105" width="31.85546875" style="1" customWidth="1"/>
    <col min="15106" max="15106" width="10.140625" style="1" bestFit="1" customWidth="1"/>
    <col min="15107" max="15107" width="11.7109375" style="1" customWidth="1"/>
    <col min="15108" max="15108" width="10.140625" style="1" bestFit="1" customWidth="1"/>
    <col min="15109" max="15109" width="11" style="1" customWidth="1"/>
    <col min="15110" max="15113" width="11.28515625" style="1" customWidth="1"/>
    <col min="15114" max="15114" width="17" style="1" customWidth="1"/>
    <col min="15115" max="15359" width="9.140625" style="1"/>
    <col min="15360" max="15360" width="5.42578125" style="1" customWidth="1"/>
    <col min="15361" max="15361" width="31.85546875" style="1" customWidth="1"/>
    <col min="15362" max="15362" width="10.140625" style="1" bestFit="1" customWidth="1"/>
    <col min="15363" max="15363" width="11.7109375" style="1" customWidth="1"/>
    <col min="15364" max="15364" width="10.140625" style="1" bestFit="1" customWidth="1"/>
    <col min="15365" max="15365" width="11" style="1" customWidth="1"/>
    <col min="15366" max="15369" width="11.28515625" style="1" customWidth="1"/>
    <col min="15370" max="15370" width="17" style="1" customWidth="1"/>
    <col min="15371" max="15615" width="9.140625" style="1"/>
    <col min="15616" max="15616" width="5.42578125" style="1" customWidth="1"/>
    <col min="15617" max="15617" width="31.85546875" style="1" customWidth="1"/>
    <col min="15618" max="15618" width="10.140625" style="1" bestFit="1" customWidth="1"/>
    <col min="15619" max="15619" width="11.7109375" style="1" customWidth="1"/>
    <col min="15620" max="15620" width="10.140625" style="1" bestFit="1" customWidth="1"/>
    <col min="15621" max="15621" width="11" style="1" customWidth="1"/>
    <col min="15622" max="15625" width="11.28515625" style="1" customWidth="1"/>
    <col min="15626" max="15626" width="17" style="1" customWidth="1"/>
    <col min="15627" max="15871" width="9.140625" style="1"/>
    <col min="15872" max="15872" width="5.42578125" style="1" customWidth="1"/>
    <col min="15873" max="15873" width="31.85546875" style="1" customWidth="1"/>
    <col min="15874" max="15874" width="10.140625" style="1" bestFit="1" customWidth="1"/>
    <col min="15875" max="15875" width="11.7109375" style="1" customWidth="1"/>
    <col min="15876" max="15876" width="10.140625" style="1" bestFit="1" customWidth="1"/>
    <col min="15877" max="15877" width="11" style="1" customWidth="1"/>
    <col min="15878" max="15881" width="11.28515625" style="1" customWidth="1"/>
    <col min="15882" max="15882" width="17" style="1" customWidth="1"/>
    <col min="15883" max="16127" width="9.140625" style="1"/>
    <col min="16128" max="16128" width="5.42578125" style="1" customWidth="1"/>
    <col min="16129" max="16129" width="31.85546875" style="1" customWidth="1"/>
    <col min="16130" max="16130" width="10.140625" style="1" bestFit="1" customWidth="1"/>
    <col min="16131" max="16131" width="11.7109375" style="1" customWidth="1"/>
    <col min="16132" max="16132" width="10.140625" style="1" bestFit="1" customWidth="1"/>
    <col min="16133" max="16133" width="11" style="1" customWidth="1"/>
    <col min="16134" max="16137" width="11.28515625" style="1" customWidth="1"/>
    <col min="16138" max="16138" width="17" style="1" customWidth="1"/>
    <col min="16139" max="16384" width="9.140625" style="1"/>
  </cols>
  <sheetData>
    <row r="1" spans="1:10" x14ac:dyDescent="0.25">
      <c r="A1" s="55" t="s">
        <v>96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x14ac:dyDescent="0.25">
      <c r="A2" s="55" t="s">
        <v>94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x14ac:dyDescent="0.25">
      <c r="A3" s="55" t="s">
        <v>95</v>
      </c>
      <c r="B3" s="55"/>
      <c r="C3" s="55"/>
      <c r="D3" s="55"/>
      <c r="E3" s="55"/>
      <c r="F3" s="55"/>
      <c r="G3" s="55"/>
      <c r="H3" s="55"/>
      <c r="I3" s="55"/>
      <c r="J3" s="55"/>
    </row>
    <row r="5" spans="1:10" ht="21.75" customHeight="1" x14ac:dyDescent="0.25">
      <c r="A5" s="3"/>
      <c r="B5" s="3"/>
      <c r="C5" s="3"/>
      <c r="D5" s="3"/>
      <c r="E5" s="4"/>
      <c r="F5" s="3"/>
      <c r="G5" s="3"/>
      <c r="H5" s="3"/>
      <c r="I5" s="3"/>
      <c r="J5" s="5" t="s">
        <v>0</v>
      </c>
    </row>
    <row r="6" spans="1:10" s="12" customFormat="1" ht="15.75" customHeight="1" x14ac:dyDescent="0.25">
      <c r="A6" s="6" t="s">
        <v>1</v>
      </c>
      <c r="B6" s="7" t="s">
        <v>2</v>
      </c>
      <c r="C6" s="8" t="s">
        <v>3</v>
      </c>
      <c r="D6" s="8" t="s">
        <v>3</v>
      </c>
      <c r="E6" s="9" t="s">
        <v>4</v>
      </c>
      <c r="F6" s="10" t="s">
        <v>5</v>
      </c>
      <c r="G6" s="8" t="s">
        <v>6</v>
      </c>
      <c r="H6" s="11" t="s">
        <v>7</v>
      </c>
      <c r="I6" s="11" t="s">
        <v>8</v>
      </c>
      <c r="J6" s="9" t="s">
        <v>9</v>
      </c>
    </row>
    <row r="7" spans="1:10" s="12" customFormat="1" ht="32.25" customHeight="1" x14ac:dyDescent="0.25">
      <c r="A7" s="6"/>
      <c r="B7" s="7"/>
      <c r="C7" s="8" t="s">
        <v>10</v>
      </c>
      <c r="D7" s="8" t="s">
        <v>11</v>
      </c>
      <c r="E7" s="13" t="s">
        <v>10</v>
      </c>
      <c r="F7" s="13" t="s">
        <v>10</v>
      </c>
      <c r="G7" s="13" t="s">
        <v>10</v>
      </c>
      <c r="H7" s="13" t="s">
        <v>10</v>
      </c>
      <c r="I7" s="13" t="s">
        <v>10</v>
      </c>
      <c r="J7" s="13" t="s">
        <v>10</v>
      </c>
    </row>
    <row r="8" spans="1:10" s="12" customFormat="1" ht="31.5" x14ac:dyDescent="0.25">
      <c r="A8" s="14"/>
      <c r="B8" s="15" t="s">
        <v>12</v>
      </c>
      <c r="C8" s="16">
        <f>C9+C10+C11+C12</f>
        <v>1325.6405999999999</v>
      </c>
      <c r="D8" s="16">
        <f t="shared" ref="D8:J8" si="0">D9+D10+D11+D12</f>
        <v>1325.6405999999999</v>
      </c>
      <c r="E8" s="16">
        <f>E9+E10+E11+E12</f>
        <v>1325.6405999999999</v>
      </c>
      <c r="F8" s="16">
        <f t="shared" si="0"/>
        <v>1325.6405999999999</v>
      </c>
      <c r="G8" s="16">
        <f t="shared" si="0"/>
        <v>1325.6405999999999</v>
      </c>
      <c r="H8" s="16">
        <f t="shared" si="0"/>
        <v>1325.6405999999999</v>
      </c>
      <c r="I8" s="16">
        <f t="shared" si="0"/>
        <v>1325.6405999999999</v>
      </c>
      <c r="J8" s="16">
        <f t="shared" si="0"/>
        <v>1325.6405999999999</v>
      </c>
    </row>
    <row r="9" spans="1:10" s="12" customFormat="1" ht="15.75" x14ac:dyDescent="0.25">
      <c r="A9" s="14"/>
      <c r="B9" s="15" t="s">
        <v>13</v>
      </c>
      <c r="C9" s="16">
        <f>162.6+43.96288</f>
        <v>206.56288000000001</v>
      </c>
      <c r="D9" s="16">
        <f t="shared" ref="D9:J9" si="1">162.6+43.96288</f>
        <v>206.56288000000001</v>
      </c>
      <c r="E9" s="16">
        <f t="shared" si="1"/>
        <v>206.56288000000001</v>
      </c>
      <c r="F9" s="16">
        <f t="shared" si="1"/>
        <v>206.56288000000001</v>
      </c>
      <c r="G9" s="16">
        <f t="shared" si="1"/>
        <v>206.56288000000001</v>
      </c>
      <c r="H9" s="16">
        <f t="shared" si="1"/>
        <v>206.56288000000001</v>
      </c>
      <c r="I9" s="16">
        <f t="shared" si="1"/>
        <v>206.56288000000001</v>
      </c>
      <c r="J9" s="16">
        <f t="shared" si="1"/>
        <v>206.56288000000001</v>
      </c>
    </row>
    <row r="10" spans="1:10" s="12" customFormat="1" ht="15.75" x14ac:dyDescent="0.25">
      <c r="A10" s="14"/>
      <c r="B10" s="15" t="s">
        <v>14</v>
      </c>
      <c r="C10" s="16">
        <f>260.8+46.57716</f>
        <v>307.37716</v>
      </c>
      <c r="D10" s="16">
        <f t="shared" ref="D10:J10" si="2">260.8+46.57716</f>
        <v>307.37716</v>
      </c>
      <c r="E10" s="16">
        <f t="shared" si="2"/>
        <v>307.37716</v>
      </c>
      <c r="F10" s="16">
        <f t="shared" si="2"/>
        <v>307.37716</v>
      </c>
      <c r="G10" s="16">
        <f t="shared" si="2"/>
        <v>307.37716</v>
      </c>
      <c r="H10" s="16">
        <f t="shared" si="2"/>
        <v>307.37716</v>
      </c>
      <c r="I10" s="16">
        <f t="shared" si="2"/>
        <v>307.37716</v>
      </c>
      <c r="J10" s="16">
        <f t="shared" si="2"/>
        <v>307.37716</v>
      </c>
    </row>
    <row r="11" spans="1:10" s="12" customFormat="1" ht="15.75" x14ac:dyDescent="0.25">
      <c r="A11" s="14"/>
      <c r="B11" s="15" t="s">
        <v>15</v>
      </c>
      <c r="C11" s="16">
        <f>667.736+127.06406</f>
        <v>794.80006000000003</v>
      </c>
      <c r="D11" s="16">
        <f t="shared" ref="D11:J11" si="3">667.736+127.06406</f>
        <v>794.80006000000003</v>
      </c>
      <c r="E11" s="16">
        <f t="shared" si="3"/>
        <v>794.80006000000003</v>
      </c>
      <c r="F11" s="16">
        <f t="shared" si="3"/>
        <v>794.80006000000003</v>
      </c>
      <c r="G11" s="16">
        <f t="shared" si="3"/>
        <v>794.80006000000003</v>
      </c>
      <c r="H11" s="16">
        <f t="shared" si="3"/>
        <v>794.80006000000003</v>
      </c>
      <c r="I11" s="16">
        <f t="shared" si="3"/>
        <v>794.80006000000003</v>
      </c>
      <c r="J11" s="16">
        <f t="shared" si="3"/>
        <v>794.80006000000003</v>
      </c>
    </row>
    <row r="12" spans="1:10" s="12" customFormat="1" ht="15.75" x14ac:dyDescent="0.25">
      <c r="A12" s="14"/>
      <c r="B12" s="15" t="s">
        <v>16</v>
      </c>
      <c r="C12" s="16">
        <v>16.900500000000001</v>
      </c>
      <c r="D12" s="16">
        <v>16.900500000000001</v>
      </c>
      <c r="E12" s="16">
        <v>16.900500000000001</v>
      </c>
      <c r="F12" s="16">
        <v>16.900500000000001</v>
      </c>
      <c r="G12" s="16">
        <v>16.900500000000001</v>
      </c>
      <c r="H12" s="16">
        <v>16.900500000000001</v>
      </c>
      <c r="I12" s="16">
        <v>16.900500000000001</v>
      </c>
      <c r="J12" s="16">
        <v>16.900500000000001</v>
      </c>
    </row>
    <row r="13" spans="1:10" s="12" customFormat="1" ht="15.75" x14ac:dyDescent="0.25">
      <c r="A13" s="18" t="s">
        <v>17</v>
      </c>
      <c r="B13" s="18"/>
      <c r="C13" s="19"/>
      <c r="D13" s="8"/>
      <c r="E13" s="13"/>
      <c r="F13" s="17"/>
      <c r="G13" s="20"/>
      <c r="H13" s="20"/>
      <c r="I13" s="20"/>
      <c r="J13" s="17"/>
    </row>
    <row r="14" spans="1:10" s="12" customFormat="1" ht="31.5" x14ac:dyDescent="0.25">
      <c r="A14" s="21">
        <v>1</v>
      </c>
      <c r="B14" s="22" t="s">
        <v>18</v>
      </c>
      <c r="C14" s="23"/>
      <c r="D14" s="24"/>
      <c r="E14" s="24"/>
      <c r="F14" s="23"/>
      <c r="G14" s="23"/>
      <c r="H14" s="23"/>
      <c r="I14" s="23"/>
      <c r="J14" s="23"/>
    </row>
    <row r="15" spans="1:10" s="12" customFormat="1" ht="15.75" x14ac:dyDescent="0.25">
      <c r="A15" s="14" t="s">
        <v>19</v>
      </c>
      <c r="B15" s="15" t="s">
        <v>20</v>
      </c>
      <c r="C15" s="25">
        <f>C16+C17</f>
        <v>3399.84</v>
      </c>
      <c r="D15" s="26">
        <f>D16+D17</f>
        <v>10709</v>
      </c>
      <c r="E15" s="26">
        <f t="shared" ref="E15:J15" si="4">E16+E17</f>
        <v>3550.16</v>
      </c>
      <c r="F15" s="26">
        <f t="shared" si="4"/>
        <v>11063.795182399999</v>
      </c>
      <c r="G15" s="26">
        <f>G16+G17</f>
        <v>11506.346989696</v>
      </c>
      <c r="H15" s="26">
        <f t="shared" si="4"/>
        <v>11966.60086928384</v>
      </c>
      <c r="I15" s="26">
        <f t="shared" si="4"/>
        <v>12445.264904055193</v>
      </c>
      <c r="J15" s="26">
        <f t="shared" si="4"/>
        <v>12943.075500217401</v>
      </c>
    </row>
    <row r="16" spans="1:10" s="12" customFormat="1" ht="47.25" x14ac:dyDescent="0.25">
      <c r="A16" s="14"/>
      <c r="B16" s="15" t="s">
        <v>21</v>
      </c>
      <c r="C16" s="25">
        <f>1353.65+73.2</f>
        <v>1426.8500000000001</v>
      </c>
      <c r="D16" s="26">
        <f>118+4059</f>
        <v>4177</v>
      </c>
      <c r="E16" s="27">
        <f>1413.5+76.44</f>
        <v>1489.94</v>
      </c>
      <c r="F16" s="27">
        <f>([1]матер!N10+[1]Связь!N10+[1]ГСМ!N10)/1000*1.04</f>
        <v>5563.7951823999992</v>
      </c>
      <c r="G16" s="26">
        <f>F16*1.04</f>
        <v>5786.3469896959996</v>
      </c>
      <c r="H16" s="26">
        <f t="shared" ref="G16:J18" si="5">G16*1.04</f>
        <v>6017.8008692838393</v>
      </c>
      <c r="I16" s="26">
        <f t="shared" si="5"/>
        <v>6258.5129040551928</v>
      </c>
      <c r="J16" s="26">
        <f t="shared" si="5"/>
        <v>6508.8534202174005</v>
      </c>
    </row>
    <row r="17" spans="1:10" s="12" customFormat="1" ht="31.5" x14ac:dyDescent="0.25">
      <c r="A17" s="14"/>
      <c r="B17" s="15" t="s">
        <v>22</v>
      </c>
      <c r="C17" s="25">
        <v>1972.99</v>
      </c>
      <c r="D17" s="26">
        <v>6532</v>
      </c>
      <c r="E17" s="27">
        <v>2060.2199999999998</v>
      </c>
      <c r="F17" s="27">
        <f>'[1]РФ2020 АЮ'!C24</f>
        <v>5500</v>
      </c>
      <c r="G17" s="26">
        <f t="shared" si="5"/>
        <v>5720</v>
      </c>
      <c r="H17" s="26">
        <f t="shared" si="5"/>
        <v>5948.8</v>
      </c>
      <c r="I17" s="26">
        <f t="shared" si="5"/>
        <v>6186.7520000000004</v>
      </c>
      <c r="J17" s="26">
        <f t="shared" si="5"/>
        <v>6434.2220800000005</v>
      </c>
    </row>
    <row r="18" spans="1:10" s="12" customFormat="1" ht="15.75" x14ac:dyDescent="0.25">
      <c r="A18" s="14" t="s">
        <v>23</v>
      </c>
      <c r="B18" s="15" t="s">
        <v>24</v>
      </c>
      <c r="C18" s="25">
        <v>10772.98</v>
      </c>
      <c r="D18" s="26">
        <v>46317</v>
      </c>
      <c r="E18" s="27">
        <v>11249.3</v>
      </c>
      <c r="F18" s="27">
        <f>'[1]П1.16'!E43</f>
        <v>55166.843286708623</v>
      </c>
      <c r="G18" s="26">
        <f>F18*1.04</f>
        <v>57373.517018176972</v>
      </c>
      <c r="H18" s="26">
        <f t="shared" si="5"/>
        <v>59668.457698904051</v>
      </c>
      <c r="I18" s="26">
        <f t="shared" si="5"/>
        <v>62055.196006860213</v>
      </c>
      <c r="J18" s="26">
        <f t="shared" si="5"/>
        <v>64537.403847134621</v>
      </c>
    </row>
    <row r="19" spans="1:10" s="12" customFormat="1" ht="15.75" x14ac:dyDescent="0.25">
      <c r="A19" s="14"/>
      <c r="B19" s="15" t="s">
        <v>25</v>
      </c>
      <c r="C19" s="25">
        <v>54</v>
      </c>
      <c r="D19" s="26">
        <v>48</v>
      </c>
      <c r="E19" s="27">
        <v>54</v>
      </c>
      <c r="F19" s="27">
        <v>54</v>
      </c>
      <c r="G19" s="27">
        <v>54</v>
      </c>
      <c r="H19" s="27">
        <v>54</v>
      </c>
      <c r="I19" s="27">
        <v>54</v>
      </c>
      <c r="J19" s="27">
        <v>54</v>
      </c>
    </row>
    <row r="20" spans="1:10" s="12" customFormat="1" ht="15.75" x14ac:dyDescent="0.25">
      <c r="A20" s="14"/>
      <c r="B20" s="15" t="s">
        <v>26</v>
      </c>
      <c r="C20" s="25">
        <f>C18/C19</f>
        <v>199.49962962962962</v>
      </c>
      <c r="D20" s="26">
        <f t="shared" ref="D20:J20" si="6">D18/D19</f>
        <v>964.9375</v>
      </c>
      <c r="E20" s="26">
        <f t="shared" si="6"/>
        <v>208.32037037037037</v>
      </c>
      <c r="F20" s="26">
        <f t="shared" si="6"/>
        <v>1021.6082090131226</v>
      </c>
      <c r="G20" s="26">
        <f t="shared" si="6"/>
        <v>1062.4725373736476</v>
      </c>
      <c r="H20" s="26">
        <f t="shared" si="6"/>
        <v>1104.9714388685936</v>
      </c>
      <c r="I20" s="26">
        <f t="shared" si="6"/>
        <v>1149.1702964233373</v>
      </c>
      <c r="J20" s="26">
        <f t="shared" si="6"/>
        <v>1195.1371082802707</v>
      </c>
    </row>
    <row r="21" spans="1:10" s="12" customFormat="1" ht="15.75" x14ac:dyDescent="0.25">
      <c r="A21" s="28" t="s">
        <v>27</v>
      </c>
      <c r="B21" s="29" t="s">
        <v>28</v>
      </c>
      <c r="C21" s="26">
        <f>SUM(C22:C35)</f>
        <v>2530.0680000000002</v>
      </c>
      <c r="D21" s="26">
        <f t="shared" ref="D21:J21" si="7">SUM(D22:D35)</f>
        <v>14331.21096</v>
      </c>
      <c r="E21" s="26">
        <f t="shared" si="7"/>
        <v>2641.9349999999999</v>
      </c>
      <c r="F21" s="26">
        <f t="shared" si="7"/>
        <v>15389.518105536001</v>
      </c>
      <c r="G21" s="26">
        <f>SUM(G22:G35)</f>
        <v>16005.09882975744</v>
      </c>
      <c r="H21" s="26">
        <f t="shared" si="7"/>
        <v>16645.30278294774</v>
      </c>
      <c r="I21" s="26">
        <f t="shared" si="7"/>
        <v>17311.114894265651</v>
      </c>
      <c r="J21" s="26">
        <f t="shared" si="7"/>
        <v>18003.559490036278</v>
      </c>
    </row>
    <row r="22" spans="1:10" s="12" customFormat="1" ht="31.5" x14ac:dyDescent="0.25">
      <c r="A22" s="14"/>
      <c r="B22" s="15" t="s">
        <v>29</v>
      </c>
      <c r="C22" s="25">
        <v>168.41</v>
      </c>
      <c r="D22" s="26">
        <v>573</v>
      </c>
      <c r="E22" s="27">
        <v>175.85</v>
      </c>
      <c r="F22" s="27">
        <f>[1]охр.труда!N10/1000*1.04</f>
        <v>869.92568000000006</v>
      </c>
      <c r="G22" s="26">
        <f t="shared" ref="G22:J24" si="8">F22*1.04</f>
        <v>904.72270720000006</v>
      </c>
      <c r="H22" s="26">
        <f t="shared" si="8"/>
        <v>940.91161548800005</v>
      </c>
      <c r="I22" s="26">
        <f t="shared" si="8"/>
        <v>978.54808010752004</v>
      </c>
      <c r="J22" s="26">
        <f t="shared" si="8"/>
        <v>1017.6900033118209</v>
      </c>
    </row>
    <row r="23" spans="1:10" s="12" customFormat="1" ht="31.5" x14ac:dyDescent="0.25">
      <c r="A23" s="14"/>
      <c r="B23" s="15" t="s">
        <v>30</v>
      </c>
      <c r="C23" s="25">
        <v>272.31</v>
      </c>
      <c r="D23" s="26">
        <v>33</v>
      </c>
      <c r="E23" s="27">
        <v>284.35000000000002</v>
      </c>
      <c r="F23" s="27">
        <v>300</v>
      </c>
      <c r="G23" s="26">
        <f t="shared" si="8"/>
        <v>312</v>
      </c>
      <c r="H23" s="26">
        <f t="shared" si="8"/>
        <v>324.48</v>
      </c>
      <c r="I23" s="26">
        <f t="shared" si="8"/>
        <v>337.45920000000001</v>
      </c>
      <c r="J23" s="26">
        <f t="shared" si="8"/>
        <v>350.95756800000004</v>
      </c>
    </row>
    <row r="24" spans="1:10" ht="15.75" x14ac:dyDescent="0.25">
      <c r="A24" s="14"/>
      <c r="B24" s="15" t="s">
        <v>31</v>
      </c>
      <c r="C24" s="25"/>
      <c r="D24" s="26">
        <v>646</v>
      </c>
      <c r="E24" s="27"/>
      <c r="F24" s="27">
        <v>600</v>
      </c>
      <c r="G24" s="26">
        <f t="shared" si="8"/>
        <v>624</v>
      </c>
      <c r="H24" s="26">
        <f t="shared" si="8"/>
        <v>648.96</v>
      </c>
      <c r="I24" s="26">
        <f t="shared" si="8"/>
        <v>674.91840000000002</v>
      </c>
      <c r="J24" s="26">
        <f t="shared" si="8"/>
        <v>701.91513600000008</v>
      </c>
    </row>
    <row r="25" spans="1:10" ht="15.75" x14ac:dyDescent="0.25">
      <c r="A25" s="14"/>
      <c r="B25" s="15" t="s">
        <v>32</v>
      </c>
      <c r="C25" s="25"/>
      <c r="D25" s="26"/>
      <c r="E25" s="27"/>
      <c r="F25" s="27"/>
      <c r="G25" s="26"/>
      <c r="H25" s="26"/>
      <c r="I25" s="26"/>
      <c r="J25" s="27"/>
    </row>
    <row r="26" spans="1:10" ht="31.5" x14ac:dyDescent="0.25">
      <c r="A26" s="14"/>
      <c r="B26" s="15" t="s">
        <v>33</v>
      </c>
      <c r="C26" s="25">
        <f>125.73</f>
        <v>125.73</v>
      </c>
      <c r="D26" s="26">
        <v>766</v>
      </c>
      <c r="E26" s="27">
        <v>131.29</v>
      </c>
      <c r="F26" s="27">
        <f>[1]ивц!G9</f>
        <v>796.75</v>
      </c>
      <c r="G26" s="26">
        <f t="shared" ref="G26:J30" si="9">F26*1.04</f>
        <v>828.62</v>
      </c>
      <c r="H26" s="26">
        <f t="shared" si="9"/>
        <v>861.76480000000004</v>
      </c>
      <c r="I26" s="26">
        <f t="shared" si="9"/>
        <v>896.23539200000005</v>
      </c>
      <c r="J26" s="26">
        <f t="shared" si="9"/>
        <v>932.08480768000004</v>
      </c>
    </row>
    <row r="27" spans="1:10" ht="31.5" x14ac:dyDescent="0.25">
      <c r="A27" s="14"/>
      <c r="B27" s="15" t="s">
        <v>34</v>
      </c>
      <c r="C27" s="25">
        <f>48.85</f>
        <v>48.85</v>
      </c>
      <c r="D27" s="26">
        <f>121+13</f>
        <v>134</v>
      </c>
      <c r="E27" s="27">
        <v>51.01</v>
      </c>
      <c r="F27" s="27">
        <f>D27*1.04</f>
        <v>139.36000000000001</v>
      </c>
      <c r="G27" s="26">
        <f t="shared" si="9"/>
        <v>144.93440000000001</v>
      </c>
      <c r="H27" s="26">
        <f t="shared" si="9"/>
        <v>150.73177600000002</v>
      </c>
      <c r="I27" s="26">
        <f t="shared" si="9"/>
        <v>156.76104704000002</v>
      </c>
      <c r="J27" s="26">
        <f t="shared" si="9"/>
        <v>163.03148892160002</v>
      </c>
    </row>
    <row r="28" spans="1:10" s="12" customFormat="1" ht="15.75" x14ac:dyDescent="0.25">
      <c r="A28" s="14"/>
      <c r="B28" s="15" t="s">
        <v>35</v>
      </c>
      <c r="C28" s="25">
        <v>449.6</v>
      </c>
      <c r="D28" s="26">
        <v>2232</v>
      </c>
      <c r="E28" s="27">
        <v>469.48</v>
      </c>
      <c r="F28" s="27">
        <f>D28*1.04</f>
        <v>2321.2800000000002</v>
      </c>
      <c r="G28" s="26">
        <f t="shared" si="9"/>
        <v>2414.1312000000003</v>
      </c>
      <c r="H28" s="26">
        <f t="shared" si="9"/>
        <v>2510.6964480000001</v>
      </c>
      <c r="I28" s="26">
        <f t="shared" si="9"/>
        <v>2611.1243059200001</v>
      </c>
      <c r="J28" s="26">
        <f t="shared" si="9"/>
        <v>2715.5692781568</v>
      </c>
    </row>
    <row r="29" spans="1:10" s="12" customFormat="1" ht="31.5" x14ac:dyDescent="0.25">
      <c r="A29" s="14"/>
      <c r="B29" s="15" t="s">
        <v>36</v>
      </c>
      <c r="C29" s="25"/>
      <c r="D29" s="26">
        <v>0</v>
      </c>
      <c r="E29" s="27"/>
      <c r="F29" s="27"/>
      <c r="G29" s="26"/>
      <c r="H29" s="26"/>
      <c r="I29" s="26"/>
      <c r="J29" s="27"/>
    </row>
    <row r="30" spans="1:10" s="12" customFormat="1" ht="31.5" x14ac:dyDescent="0.25">
      <c r="A30" s="14"/>
      <c r="B30" s="29" t="s">
        <v>37</v>
      </c>
      <c r="C30" s="26"/>
      <c r="D30" s="26">
        <f>'[1]пояснен прочих'!C10</f>
        <v>411.13045999999997</v>
      </c>
      <c r="E30" s="27"/>
      <c r="F30" s="27">
        <f>'[1]пояснен прочих'!D10</f>
        <v>444.67870553600005</v>
      </c>
      <c r="G30" s="26">
        <f t="shared" si="9"/>
        <v>462.46585375744007</v>
      </c>
      <c r="H30" s="26">
        <f t="shared" si="9"/>
        <v>480.96448790773769</v>
      </c>
      <c r="I30" s="26">
        <f t="shared" si="9"/>
        <v>500.20306742404722</v>
      </c>
      <c r="J30" s="26">
        <f t="shared" si="9"/>
        <v>520.21119012100917</v>
      </c>
    </row>
    <row r="31" spans="1:10" ht="15.75" x14ac:dyDescent="0.25">
      <c r="A31" s="14"/>
      <c r="B31" s="29" t="s">
        <v>38</v>
      </c>
      <c r="C31" s="26">
        <v>794.63</v>
      </c>
      <c r="D31" s="26">
        <f>[1]авто!I8/1000</f>
        <v>8255.1834999999992</v>
      </c>
      <c r="E31" s="27">
        <v>829.77</v>
      </c>
      <c r="F31" s="27">
        <f>D31*1.04</f>
        <v>8585.39084</v>
      </c>
      <c r="G31" s="26">
        <f>F31*1.04</f>
        <v>8928.8064735999997</v>
      </c>
      <c r="H31" s="26">
        <f>G31*1.04</f>
        <v>9285.9587325440007</v>
      </c>
      <c r="I31" s="26">
        <f>H31*1.04</f>
        <v>9657.3970818457619</v>
      </c>
      <c r="J31" s="26">
        <f>I31*1.04</f>
        <v>10043.692965119593</v>
      </c>
    </row>
    <row r="32" spans="1:10" ht="15.75" x14ac:dyDescent="0.25">
      <c r="A32" s="14"/>
      <c r="B32" s="15" t="s">
        <v>39</v>
      </c>
      <c r="C32" s="25"/>
      <c r="D32" s="26"/>
      <c r="E32" s="27"/>
      <c r="F32" s="27"/>
      <c r="G32" s="26"/>
      <c r="H32" s="26"/>
      <c r="I32" s="26"/>
      <c r="J32" s="27"/>
    </row>
    <row r="33" spans="1:10" ht="15.75" x14ac:dyDescent="0.25">
      <c r="A33" s="14"/>
      <c r="B33" s="15" t="s">
        <v>40</v>
      </c>
      <c r="C33" s="25">
        <v>46.58</v>
      </c>
      <c r="D33" s="26"/>
      <c r="E33" s="27">
        <v>48.634999999999998</v>
      </c>
      <c r="F33" s="27"/>
      <c r="G33" s="26"/>
      <c r="H33" s="26"/>
      <c r="I33" s="26"/>
      <c r="J33" s="27"/>
    </row>
    <row r="34" spans="1:10" ht="15.75" x14ac:dyDescent="0.25">
      <c r="A34" s="14"/>
      <c r="B34" s="15" t="s">
        <v>41</v>
      </c>
      <c r="C34" s="25">
        <v>103.67400000000001</v>
      </c>
      <c r="D34" s="26">
        <v>588.89700000000005</v>
      </c>
      <c r="E34" s="27">
        <v>108.26</v>
      </c>
      <c r="F34" s="27">
        <f>D34*1.04</f>
        <v>612.45288000000005</v>
      </c>
      <c r="G34" s="26">
        <f t="shared" ref="G34:J35" si="10">F34*1.04</f>
        <v>636.95099520000008</v>
      </c>
      <c r="H34" s="26">
        <f t="shared" si="10"/>
        <v>662.42903500800014</v>
      </c>
      <c r="I34" s="26">
        <f t="shared" si="10"/>
        <v>688.92619640832015</v>
      </c>
      <c r="J34" s="26">
        <f t="shared" si="10"/>
        <v>716.48324426465297</v>
      </c>
    </row>
    <row r="35" spans="1:10" ht="47.25" x14ac:dyDescent="0.25">
      <c r="A35" s="14"/>
      <c r="B35" s="15" t="s">
        <v>42</v>
      </c>
      <c r="C35" s="25">
        <v>520.28399999999999</v>
      </c>
      <c r="D35" s="26">
        <f>61+631</f>
        <v>692</v>
      </c>
      <c r="E35" s="27">
        <v>543.29</v>
      </c>
      <c r="F35" s="27">
        <f>D35*1.04</f>
        <v>719.68000000000006</v>
      </c>
      <c r="G35" s="26">
        <f t="shared" si="10"/>
        <v>748.46720000000005</v>
      </c>
      <c r="H35" s="26">
        <f t="shared" si="10"/>
        <v>778.40588800000012</v>
      </c>
      <c r="I35" s="26">
        <f t="shared" si="10"/>
        <v>809.54212352000013</v>
      </c>
      <c r="J35" s="26">
        <f t="shared" si="10"/>
        <v>841.92380846080016</v>
      </c>
    </row>
    <row r="36" spans="1:10" ht="31.5" x14ac:dyDescent="0.25">
      <c r="A36" s="14" t="s">
        <v>43</v>
      </c>
      <c r="B36" s="15" t="s">
        <v>44</v>
      </c>
      <c r="C36" s="25">
        <v>584.62400000000002</v>
      </c>
      <c r="D36" s="26">
        <f>'[1]Расчет ээ'!B8/1000</f>
        <v>620.62546999999995</v>
      </c>
      <c r="E36" s="27">
        <v>610.46500000000003</v>
      </c>
      <c r="F36" s="27">
        <f>'[1]Расчет ээ'!B11/1000</f>
        <v>671.26850835200003</v>
      </c>
      <c r="G36" s="26">
        <f>F36*1.04</f>
        <v>698.11924868608003</v>
      </c>
      <c r="H36" s="26">
        <f>G36*1.04</f>
        <v>726.04401863352325</v>
      </c>
      <c r="I36" s="26">
        <f>H36*1.04</f>
        <v>755.08577937886423</v>
      </c>
      <c r="J36" s="26">
        <f>I36*1.04</f>
        <v>785.28921055401884</v>
      </c>
    </row>
    <row r="37" spans="1:10" ht="31.5" x14ac:dyDescent="0.25">
      <c r="A37" s="14" t="s">
        <v>45</v>
      </c>
      <c r="B37" s="15" t="s">
        <v>46</v>
      </c>
      <c r="C37" s="25">
        <v>120.964</v>
      </c>
      <c r="D37" s="26"/>
      <c r="E37" s="27">
        <v>126.30500000000001</v>
      </c>
      <c r="F37" s="27"/>
      <c r="G37" s="26"/>
      <c r="H37" s="26"/>
      <c r="I37" s="26"/>
      <c r="J37" s="27"/>
    </row>
    <row r="38" spans="1:10" ht="31.5" x14ac:dyDescent="0.25">
      <c r="A38" s="28"/>
      <c r="B38" s="30" t="s">
        <v>47</v>
      </c>
      <c r="C38" s="31">
        <f>C15+C18+C21+C36+C37</f>
        <v>17408.475999999999</v>
      </c>
      <c r="D38" s="31">
        <f t="shared" ref="D38:J38" si="11">D15+D18+D21+D36+D37</f>
        <v>71977.836429999996</v>
      </c>
      <c r="E38" s="31">
        <f t="shared" si="11"/>
        <v>18178.165000000001</v>
      </c>
      <c r="F38" s="31">
        <f>F15+F18+F21+F36+F37</f>
        <v>82291.425082996633</v>
      </c>
      <c r="G38" s="31">
        <f t="shared" si="11"/>
        <v>85583.082086316484</v>
      </c>
      <c r="H38" s="31">
        <f t="shared" si="11"/>
        <v>89006.405369769142</v>
      </c>
      <c r="I38" s="31">
        <f t="shared" si="11"/>
        <v>92566.661584559915</v>
      </c>
      <c r="J38" s="31">
        <f t="shared" si="11"/>
        <v>96269.328047942327</v>
      </c>
    </row>
    <row r="39" spans="1:10" ht="31.5" x14ac:dyDescent="0.25">
      <c r="A39" s="32">
        <v>2</v>
      </c>
      <c r="B39" s="33" t="s">
        <v>48</v>
      </c>
      <c r="C39" s="34"/>
      <c r="D39" s="26"/>
      <c r="E39" s="27"/>
      <c r="F39" s="27"/>
      <c r="G39" s="26"/>
      <c r="H39" s="26"/>
      <c r="I39" s="26"/>
      <c r="J39" s="27"/>
    </row>
    <row r="40" spans="1:10" ht="31.5" x14ac:dyDescent="0.25">
      <c r="A40" s="14" t="s">
        <v>49</v>
      </c>
      <c r="B40" s="15" t="s">
        <v>50</v>
      </c>
      <c r="C40" s="25">
        <v>2115.3000000000002</v>
      </c>
      <c r="D40" s="26">
        <f>'[1]П1.17'!C17</f>
        <v>13238</v>
      </c>
      <c r="E40" s="27">
        <v>2611.6</v>
      </c>
      <c r="F40" s="35">
        <f>'[1]П1.17'!D17</f>
        <v>16343.398539999998</v>
      </c>
      <c r="G40" s="26">
        <f>F40*1.01</f>
        <v>16506.832525399997</v>
      </c>
      <c r="H40" s="26">
        <f>G40*1.01</f>
        <v>16671.900850653998</v>
      </c>
      <c r="I40" s="26">
        <f>H40*1.01</f>
        <v>16838.619859160539</v>
      </c>
      <c r="J40" s="26">
        <f>I40*1.01</f>
        <v>17007.006057752144</v>
      </c>
    </row>
    <row r="41" spans="1:10" ht="31.5" x14ac:dyDescent="0.25">
      <c r="A41" s="14" t="s">
        <v>51</v>
      </c>
      <c r="B41" s="15" t="s">
        <v>52</v>
      </c>
      <c r="C41" s="25">
        <v>3274.99</v>
      </c>
      <c r="D41" s="26">
        <f>'[1]П1.16'!D44</f>
        <v>13369</v>
      </c>
      <c r="E41" s="27">
        <v>3419.7849999999999</v>
      </c>
      <c r="F41" s="27">
        <f>'[1]П1.16'!E44</f>
        <v>16881.054045732839</v>
      </c>
      <c r="G41" s="26">
        <f>F41*1.04</f>
        <v>17556.296207562154</v>
      </c>
      <c r="H41" s="26">
        <f>G41*1.04</f>
        <v>18258.548055864641</v>
      </c>
      <c r="I41" s="26">
        <f>H41*1.04</f>
        <v>18988.889978099229</v>
      </c>
      <c r="J41" s="26">
        <f>I41*1.04</f>
        <v>19748.4455772232</v>
      </c>
    </row>
    <row r="42" spans="1:10" ht="15.75" x14ac:dyDescent="0.25">
      <c r="A42" s="14"/>
      <c r="B42" s="15" t="s">
        <v>53</v>
      </c>
      <c r="C42" s="25">
        <f>C41/C18*100</f>
        <v>30.400037872529236</v>
      </c>
      <c r="D42" s="26">
        <f>D41/D18*100</f>
        <v>28.864131960187407</v>
      </c>
      <c r="E42" s="27">
        <f t="shared" ref="E42:J42" si="12">E41/E18*100</f>
        <v>30.39998044322758</v>
      </c>
      <c r="F42" s="27">
        <f t="shared" si="12"/>
        <v>30.599999999999998</v>
      </c>
      <c r="G42" s="26">
        <f t="shared" si="12"/>
        <v>30.599999999999998</v>
      </c>
      <c r="H42" s="26">
        <f t="shared" si="12"/>
        <v>30.600000000000005</v>
      </c>
      <c r="I42" s="26">
        <f t="shared" si="12"/>
        <v>30.600000000000005</v>
      </c>
      <c r="J42" s="27">
        <f t="shared" si="12"/>
        <v>30.600000000000012</v>
      </c>
    </row>
    <row r="43" spans="1:10" ht="31.5" x14ac:dyDescent="0.25">
      <c r="A43" s="28" t="s">
        <v>54</v>
      </c>
      <c r="B43" s="29" t="s">
        <v>55</v>
      </c>
      <c r="C43" s="26">
        <f>SUM(C44:C49)</f>
        <v>561.70000000000005</v>
      </c>
      <c r="D43" s="26">
        <f t="shared" ref="D43:J43" si="13">SUM(D44:D49)</f>
        <v>3378.1889600000004</v>
      </c>
      <c r="E43" s="26">
        <f t="shared" si="13"/>
        <v>555.17999999999995</v>
      </c>
      <c r="F43" s="26">
        <f t="shared" si="13"/>
        <v>3156.6072999999992</v>
      </c>
      <c r="G43" s="26">
        <f t="shared" si="13"/>
        <v>3014.0717329999993</v>
      </c>
      <c r="H43" s="26">
        <f t="shared" si="13"/>
        <v>2878.6629443499992</v>
      </c>
      <c r="I43" s="26">
        <f t="shared" si="13"/>
        <v>2750.0245951324991</v>
      </c>
      <c r="J43" s="26">
        <f t="shared" si="13"/>
        <v>2627.8181633758741</v>
      </c>
    </row>
    <row r="44" spans="1:10" ht="15.75" hidden="1" x14ac:dyDescent="0.25">
      <c r="A44" s="14"/>
      <c r="B44" s="15" t="s">
        <v>56</v>
      </c>
      <c r="C44" s="25">
        <v>134.4</v>
      </c>
      <c r="D44" s="26">
        <f>'[1]Неподконтр. расх.'!C10</f>
        <v>293.95836000000003</v>
      </c>
      <c r="E44" s="27">
        <v>39.56</v>
      </c>
      <c r="F44" s="26">
        <f>'[1]Неподконтр. расх.'!E10</f>
        <v>293.95836000000003</v>
      </c>
      <c r="G44" s="26">
        <f>F44</f>
        <v>293.95836000000003</v>
      </c>
      <c r="H44" s="26">
        <f>G44</f>
        <v>293.95836000000003</v>
      </c>
      <c r="I44" s="26">
        <f>H44</f>
        <v>293.95836000000003</v>
      </c>
      <c r="J44" s="26">
        <f>I44</f>
        <v>293.95836000000003</v>
      </c>
    </row>
    <row r="45" spans="1:10" ht="15.75" hidden="1" x14ac:dyDescent="0.25">
      <c r="A45" s="14"/>
      <c r="B45" s="15" t="s">
        <v>57</v>
      </c>
      <c r="C45" s="25">
        <v>386.83</v>
      </c>
      <c r="D45" s="26">
        <f>'[1]Неподконтр. расх.'!C11</f>
        <v>3072.2930000000001</v>
      </c>
      <c r="E45" s="27">
        <v>511.70499999999998</v>
      </c>
      <c r="F45" s="26">
        <f>'[1]Неподконтр. расх.'!E11</f>
        <v>2850.7113399999989</v>
      </c>
      <c r="G45" s="26">
        <f>F45*0.95</f>
        <v>2708.175772999999</v>
      </c>
      <c r="H45" s="26">
        <f>G45*0.95</f>
        <v>2572.7669843499989</v>
      </c>
      <c r="I45" s="26">
        <f>H45*0.95</f>
        <v>2444.1286351324989</v>
      </c>
      <c r="J45" s="26">
        <f>I45*0.95</f>
        <v>2321.9222033758738</v>
      </c>
    </row>
    <row r="46" spans="1:10" ht="15.75" hidden="1" x14ac:dyDescent="0.25">
      <c r="A46" s="14"/>
      <c r="B46" s="15" t="s">
        <v>58</v>
      </c>
      <c r="C46" s="25">
        <v>10.23</v>
      </c>
      <c r="D46" s="26">
        <f>'[1]Неподконтр. расх.'!C12</f>
        <v>11.9376</v>
      </c>
      <c r="E46" s="27">
        <v>3.915</v>
      </c>
      <c r="F46" s="26">
        <f>'[1]Неподконтр. расх.'!E12</f>
        <v>11.9376</v>
      </c>
      <c r="G46" s="26">
        <f>F46</f>
        <v>11.9376</v>
      </c>
      <c r="H46" s="26">
        <f>G46</f>
        <v>11.9376</v>
      </c>
      <c r="I46" s="26">
        <f>H46</f>
        <v>11.9376</v>
      </c>
      <c r="J46" s="26">
        <f>I46</f>
        <v>11.9376</v>
      </c>
    </row>
    <row r="47" spans="1:10" ht="15.75" hidden="1" x14ac:dyDescent="0.25">
      <c r="A47" s="14"/>
      <c r="B47" s="15" t="s">
        <v>59</v>
      </c>
      <c r="C47" s="25">
        <v>30.24</v>
      </c>
      <c r="D47" s="26">
        <f>'[1]Неподконтр. расх.'!C13</f>
        <v>0</v>
      </c>
      <c r="E47" s="27">
        <v>0</v>
      </c>
      <c r="F47" s="26">
        <f>'[1]Неподконтр. расх.'!E13</f>
        <v>0</v>
      </c>
      <c r="G47" s="26">
        <v>0</v>
      </c>
      <c r="H47" s="26">
        <v>0</v>
      </c>
      <c r="I47" s="26">
        <v>0</v>
      </c>
      <c r="J47" s="27">
        <v>0</v>
      </c>
    </row>
    <row r="48" spans="1:10" ht="31.5" collapsed="1" x14ac:dyDescent="0.25">
      <c r="A48" s="14"/>
      <c r="B48" s="15" t="s">
        <v>60</v>
      </c>
      <c r="C48" s="25"/>
      <c r="D48" s="26"/>
      <c r="E48" s="27"/>
      <c r="F48" s="27"/>
      <c r="G48" s="26"/>
      <c r="H48" s="26"/>
      <c r="I48" s="26"/>
      <c r="J48" s="27"/>
    </row>
    <row r="49" spans="1:10" s="12" customFormat="1" ht="31.5" x14ac:dyDescent="0.25">
      <c r="A49" s="14"/>
      <c r="B49" s="15" t="s">
        <v>61</v>
      </c>
      <c r="C49" s="25"/>
      <c r="D49" s="26"/>
      <c r="E49" s="27"/>
      <c r="F49" s="27"/>
      <c r="G49" s="26"/>
      <c r="H49" s="26"/>
      <c r="I49" s="26"/>
      <c r="J49" s="27"/>
    </row>
    <row r="50" spans="1:10" s="12" customFormat="1" ht="31.5" x14ac:dyDescent="0.25">
      <c r="A50" s="14" t="s">
        <v>62</v>
      </c>
      <c r="B50" s="15" t="s">
        <v>63</v>
      </c>
      <c r="C50" s="26">
        <f t="shared" ref="C50:J50" si="14">SUM(C51:C58)</f>
        <v>0</v>
      </c>
      <c r="D50" s="26">
        <f t="shared" si="14"/>
        <v>1351.7775399999998</v>
      </c>
      <c r="E50" s="26">
        <f t="shared" si="14"/>
        <v>0</v>
      </c>
      <c r="F50" s="26">
        <f t="shared" si="14"/>
        <v>1462.082587264</v>
      </c>
      <c r="G50" s="26">
        <f t="shared" si="14"/>
        <v>1520.5658907545601</v>
      </c>
      <c r="H50" s="26">
        <f t="shared" si="14"/>
        <v>1581.3885263847426</v>
      </c>
      <c r="I50" s="26">
        <f t="shared" si="14"/>
        <v>1644.6440674401322</v>
      </c>
      <c r="J50" s="26">
        <f t="shared" si="14"/>
        <v>1710.4298301377376</v>
      </c>
    </row>
    <row r="51" spans="1:10" s="12" customFormat="1" ht="31.5" hidden="1" outlineLevel="1" x14ac:dyDescent="0.25">
      <c r="A51" s="14"/>
      <c r="B51" s="15" t="s">
        <v>64</v>
      </c>
      <c r="C51" s="25"/>
      <c r="D51" s="26">
        <f>'[1]Неподконтр. расх.'!C15</f>
        <v>70.39</v>
      </c>
      <c r="E51" s="26"/>
      <c r="F51" s="27">
        <f>'[1]Неподконтр. расх.'!E15</f>
        <v>76.133824000000004</v>
      </c>
      <c r="G51" s="26">
        <f t="shared" ref="G51:J58" si="15">F51*1.04</f>
        <v>79.179176960000007</v>
      </c>
      <c r="H51" s="26">
        <f t="shared" si="15"/>
        <v>82.346344038400005</v>
      </c>
      <c r="I51" s="26">
        <f t="shared" si="15"/>
        <v>85.640197799936004</v>
      </c>
      <c r="J51" s="26">
        <f t="shared" si="15"/>
        <v>89.06580571193345</v>
      </c>
    </row>
    <row r="52" spans="1:10" s="12" customFormat="1" ht="15.75" hidden="1" outlineLevel="1" x14ac:dyDescent="0.25">
      <c r="A52" s="14"/>
      <c r="B52" s="15" t="s">
        <v>65</v>
      </c>
      <c r="C52" s="25"/>
      <c r="D52" s="26">
        <f>'[1]Неподконтр. расх.'!C16</f>
        <v>73.788989999999998</v>
      </c>
      <c r="E52" s="26"/>
      <c r="F52" s="27">
        <f>'[1]Неподконтр. расх.'!E16</f>
        <v>79.810171584000003</v>
      </c>
      <c r="G52" s="26">
        <f t="shared" si="15"/>
        <v>83.002578447360008</v>
      </c>
      <c r="H52" s="26">
        <f t="shared" si="15"/>
        <v>86.322681585254415</v>
      </c>
      <c r="I52" s="26">
        <f t="shared" si="15"/>
        <v>89.775588848664597</v>
      </c>
      <c r="J52" s="26">
        <f t="shared" si="15"/>
        <v>93.366612402611182</v>
      </c>
    </row>
    <row r="53" spans="1:10" s="12" customFormat="1" ht="15.75" hidden="1" outlineLevel="1" x14ac:dyDescent="0.25">
      <c r="A53" s="14"/>
      <c r="B53" s="15" t="s">
        <v>66</v>
      </c>
      <c r="C53" s="25"/>
      <c r="D53" s="26">
        <f>'[1]Неподконтр. расх.'!C17</f>
        <v>35.511589999999998</v>
      </c>
      <c r="E53" s="26"/>
      <c r="F53" s="27">
        <f>'[1]Неподконтр. расх.'!E17</f>
        <v>38.409335743999996</v>
      </c>
      <c r="G53" s="26">
        <f t="shared" si="15"/>
        <v>39.945709173760001</v>
      </c>
      <c r="H53" s="26">
        <f t="shared" si="15"/>
        <v>41.543537540710403</v>
      </c>
      <c r="I53" s="26">
        <f t="shared" si="15"/>
        <v>43.205279042338823</v>
      </c>
      <c r="J53" s="26">
        <f t="shared" si="15"/>
        <v>44.933490204032374</v>
      </c>
    </row>
    <row r="54" spans="1:10" s="12" customFormat="1" ht="15.75" hidden="1" outlineLevel="1" x14ac:dyDescent="0.25">
      <c r="A54" s="14"/>
      <c r="B54" s="15" t="s">
        <v>67</v>
      </c>
      <c r="C54" s="25"/>
      <c r="D54" s="26">
        <f>'[1]Неподконтр. расх.'!C18</f>
        <v>1021.0884</v>
      </c>
      <c r="E54" s="26"/>
      <c r="F54" s="27">
        <f>'[1]Неподконтр. расх.'!E18</f>
        <v>1104.40921344</v>
      </c>
      <c r="G54" s="26">
        <f t="shared" si="15"/>
        <v>1148.5855819776</v>
      </c>
      <c r="H54" s="26">
        <f t="shared" si="15"/>
        <v>1194.5290052567041</v>
      </c>
      <c r="I54" s="26">
        <f t="shared" si="15"/>
        <v>1242.3101654669722</v>
      </c>
      <c r="J54" s="26">
        <f t="shared" si="15"/>
        <v>1292.0025720856511</v>
      </c>
    </row>
    <row r="55" spans="1:10" s="12" customFormat="1" ht="31.5" hidden="1" outlineLevel="1" x14ac:dyDescent="0.25">
      <c r="A55" s="14"/>
      <c r="B55" s="15" t="s">
        <v>68</v>
      </c>
      <c r="C55" s="25"/>
      <c r="D55" s="26">
        <f>'[1]Неподконтр. расх.'!C19</f>
        <v>73.106030000000004</v>
      </c>
      <c r="E55" s="26"/>
      <c r="F55" s="27">
        <f>'[1]Неподконтр. расх.'!E19</f>
        <v>79.071482048000007</v>
      </c>
      <c r="G55" s="26">
        <f t="shared" si="15"/>
        <v>82.234341329920014</v>
      </c>
      <c r="H55" s="26">
        <f t="shared" si="15"/>
        <v>85.523714983116818</v>
      </c>
      <c r="I55" s="26">
        <f t="shared" si="15"/>
        <v>88.944663582441493</v>
      </c>
      <c r="J55" s="26">
        <f t="shared" si="15"/>
        <v>92.502450125739159</v>
      </c>
    </row>
    <row r="56" spans="1:10" s="12" customFormat="1" ht="31.5" hidden="1" outlineLevel="1" x14ac:dyDescent="0.25">
      <c r="A56" s="14"/>
      <c r="B56" s="15" t="s">
        <v>69</v>
      </c>
      <c r="C56" s="25"/>
      <c r="D56" s="26">
        <f>'[1]Неподконтр. расх.'!C20</f>
        <v>28.4786</v>
      </c>
      <c r="E56" s="26"/>
      <c r="F56" s="27">
        <f>'[1]Неподконтр. расх.'!E20</f>
        <v>30.802453760000002</v>
      </c>
      <c r="G56" s="26">
        <f t="shared" si="15"/>
        <v>32.034551910400005</v>
      </c>
      <c r="H56" s="26">
        <f t="shared" si="15"/>
        <v>33.315933986816006</v>
      </c>
      <c r="I56" s="26">
        <f t="shared" si="15"/>
        <v>34.648571346288648</v>
      </c>
      <c r="J56" s="26">
        <f t="shared" si="15"/>
        <v>36.034514200140194</v>
      </c>
    </row>
    <row r="57" spans="1:10" s="12" customFormat="1" ht="15.75" hidden="1" outlineLevel="1" x14ac:dyDescent="0.25">
      <c r="A57" s="14"/>
      <c r="B57" s="15" t="s">
        <v>70</v>
      </c>
      <c r="C57" s="25"/>
      <c r="D57" s="26">
        <f>'[1]Неподконтр. расх.'!C21</f>
        <v>26.568999999999999</v>
      </c>
      <c r="E57" s="26"/>
      <c r="F57" s="27">
        <f>'[1]Неподконтр. расх.'!E21</f>
        <v>28.737030400000002</v>
      </c>
      <c r="G57" s="26">
        <f t="shared" si="15"/>
        <v>29.886511616000003</v>
      </c>
      <c r="H57" s="26">
        <f t="shared" si="15"/>
        <v>31.081972080640003</v>
      </c>
      <c r="I57" s="26">
        <f t="shared" si="15"/>
        <v>32.325250963865606</v>
      </c>
      <c r="J57" s="26">
        <f t="shared" si="15"/>
        <v>33.618261002420233</v>
      </c>
    </row>
    <row r="58" spans="1:10" s="12" customFormat="1" ht="15.75" hidden="1" outlineLevel="1" x14ac:dyDescent="0.25">
      <c r="A58" s="14"/>
      <c r="B58" s="15" t="s">
        <v>71</v>
      </c>
      <c r="C58" s="25"/>
      <c r="D58" s="26">
        <f>'[1]Неподконтр. расх.'!C22</f>
        <v>22.844930000000002</v>
      </c>
      <c r="E58" s="26"/>
      <c r="F58" s="27">
        <f>'[1]Неподконтр. расх.'!E22</f>
        <v>24.709076288000002</v>
      </c>
      <c r="G58" s="26">
        <f t="shared" si="15"/>
        <v>25.697439339520002</v>
      </c>
      <c r="H58" s="26">
        <f t="shared" si="15"/>
        <v>26.725336913100804</v>
      </c>
      <c r="I58" s="26">
        <f t="shared" si="15"/>
        <v>27.794350389624839</v>
      </c>
      <c r="J58" s="26">
        <f t="shared" si="15"/>
        <v>28.906124405209834</v>
      </c>
    </row>
    <row r="59" spans="1:10" ht="15.75" collapsed="1" x14ac:dyDescent="0.25">
      <c r="A59" s="14" t="s">
        <v>72</v>
      </c>
      <c r="B59" s="15" t="s">
        <v>73</v>
      </c>
      <c r="C59" s="25">
        <f>C60</f>
        <v>0</v>
      </c>
      <c r="D59" s="26">
        <v>49.073999999999998</v>
      </c>
      <c r="E59" s="26">
        <v>8.2249999999999996</v>
      </c>
      <c r="F59" s="26">
        <f>'[1]Неподконтр. расх.'!E23</f>
        <v>49.074359999999999</v>
      </c>
      <c r="G59" s="26">
        <f>F59</f>
        <v>49.074359999999999</v>
      </c>
      <c r="H59" s="26">
        <f>G59</f>
        <v>49.074359999999999</v>
      </c>
      <c r="I59" s="26">
        <f>H59</f>
        <v>49.074359999999999</v>
      </c>
      <c r="J59" s="26">
        <f>I59</f>
        <v>49.074359999999999</v>
      </c>
    </row>
    <row r="60" spans="1:10" ht="31.5" x14ac:dyDescent="0.25">
      <c r="A60" s="14"/>
      <c r="B60" s="15" t="s">
        <v>74</v>
      </c>
      <c r="C60" s="25">
        <v>0</v>
      </c>
      <c r="D60" s="26">
        <v>0</v>
      </c>
      <c r="E60" s="27">
        <v>0</v>
      </c>
      <c r="F60" s="27">
        <v>0</v>
      </c>
      <c r="G60" s="26">
        <v>0</v>
      </c>
      <c r="H60" s="26">
        <v>0</v>
      </c>
      <c r="I60" s="26">
        <v>0</v>
      </c>
      <c r="J60" s="27">
        <v>0</v>
      </c>
    </row>
    <row r="61" spans="1:10" ht="31.5" x14ac:dyDescent="0.25">
      <c r="A61" s="28" t="s">
        <v>75</v>
      </c>
      <c r="B61" s="29" t="s">
        <v>76</v>
      </c>
      <c r="C61" s="26"/>
      <c r="D61" s="26"/>
      <c r="E61" s="27"/>
      <c r="F61" s="27"/>
      <c r="G61" s="26"/>
      <c r="H61" s="26"/>
      <c r="I61" s="26"/>
      <c r="J61" s="26"/>
    </row>
    <row r="62" spans="1:10" ht="63" x14ac:dyDescent="0.25">
      <c r="A62" s="14" t="s">
        <v>77</v>
      </c>
      <c r="B62" s="15" t="s">
        <v>78</v>
      </c>
      <c r="C62" s="25"/>
      <c r="D62" s="26"/>
      <c r="E62" s="27"/>
      <c r="F62" s="27"/>
      <c r="G62" s="26"/>
      <c r="H62" s="26"/>
      <c r="I62" s="26"/>
      <c r="J62" s="27"/>
    </row>
    <row r="63" spans="1:10" ht="31.5" x14ac:dyDescent="0.25">
      <c r="A63" s="36"/>
      <c r="B63" s="30" t="s">
        <v>79</v>
      </c>
      <c r="C63" s="31">
        <f t="shared" ref="C63:J63" si="16">C40+C41+C43+C50+C59+C61+C62</f>
        <v>5951.99</v>
      </c>
      <c r="D63" s="31">
        <f t="shared" si="16"/>
        <v>31386.040499999999</v>
      </c>
      <c r="E63" s="31">
        <f t="shared" si="16"/>
        <v>6594.7900000000009</v>
      </c>
      <c r="F63" s="31">
        <f t="shared" si="16"/>
        <v>37892.216832996834</v>
      </c>
      <c r="G63" s="31">
        <f t="shared" si="16"/>
        <v>38646.84071671671</v>
      </c>
      <c r="H63" s="31">
        <f t="shared" si="16"/>
        <v>39439.574737253373</v>
      </c>
      <c r="I63" s="31">
        <f t="shared" si="16"/>
        <v>40271.252859832399</v>
      </c>
      <c r="J63" s="31">
        <f t="shared" si="16"/>
        <v>41142.773988488945</v>
      </c>
    </row>
    <row r="64" spans="1:10" ht="15.75" x14ac:dyDescent="0.25">
      <c r="A64" s="36"/>
      <c r="B64" s="29" t="s">
        <v>80</v>
      </c>
      <c r="C64" s="26">
        <f>C65+C66</f>
        <v>0</v>
      </c>
      <c r="D64" s="26">
        <f t="shared" ref="D64:J64" si="17">D65+D66</f>
        <v>0</v>
      </c>
      <c r="E64" s="26">
        <f t="shared" si="17"/>
        <v>0</v>
      </c>
      <c r="F64" s="26">
        <f t="shared" si="17"/>
        <v>0</v>
      </c>
      <c r="G64" s="26">
        <f t="shared" si="17"/>
        <v>0</v>
      </c>
      <c r="H64" s="26">
        <f t="shared" si="17"/>
        <v>0</v>
      </c>
      <c r="I64" s="26">
        <f t="shared" si="17"/>
        <v>0</v>
      </c>
      <c r="J64" s="26">
        <f t="shared" si="17"/>
        <v>0</v>
      </c>
    </row>
    <row r="65" spans="1:10" ht="15.75" x14ac:dyDescent="0.25">
      <c r="A65" s="36"/>
      <c r="B65" s="29" t="s">
        <v>81</v>
      </c>
      <c r="C65" s="26">
        <v>0</v>
      </c>
      <c r="D65" s="26">
        <v>0</v>
      </c>
      <c r="E65" s="27">
        <v>0</v>
      </c>
      <c r="F65" s="27">
        <v>0</v>
      </c>
      <c r="G65" s="26">
        <v>0</v>
      </c>
      <c r="H65" s="26">
        <v>0</v>
      </c>
      <c r="I65" s="26">
        <v>0</v>
      </c>
      <c r="J65" s="27">
        <v>0</v>
      </c>
    </row>
    <row r="66" spans="1:10" ht="15.75" x14ac:dyDescent="0.25">
      <c r="A66" s="36"/>
      <c r="B66" s="29" t="s">
        <v>82</v>
      </c>
      <c r="C66" s="26">
        <v>0</v>
      </c>
      <c r="D66" s="26">
        <v>0</v>
      </c>
      <c r="E66" s="27">
        <v>0</v>
      </c>
      <c r="F66" s="27">
        <v>0</v>
      </c>
      <c r="G66" s="26">
        <v>0</v>
      </c>
      <c r="H66" s="26">
        <v>0</v>
      </c>
      <c r="I66" s="26">
        <v>0</v>
      </c>
      <c r="J66" s="27">
        <v>0</v>
      </c>
    </row>
    <row r="67" spans="1:10" ht="31.5" x14ac:dyDescent="0.25">
      <c r="A67" s="36"/>
      <c r="B67" s="30" t="s">
        <v>83</v>
      </c>
      <c r="C67" s="31">
        <f t="shared" ref="C67:J67" si="18">C38+C63+C64</f>
        <v>23360.466</v>
      </c>
      <c r="D67" s="31">
        <f t="shared" si="18"/>
        <v>103363.87693</v>
      </c>
      <c r="E67" s="31">
        <f t="shared" si="18"/>
        <v>24772.955000000002</v>
      </c>
      <c r="F67" s="31">
        <f t="shared" si="18"/>
        <v>120183.64191599347</v>
      </c>
      <c r="G67" s="31">
        <f t="shared" si="18"/>
        <v>124229.9228030332</v>
      </c>
      <c r="H67" s="31">
        <f t="shared" si="18"/>
        <v>128445.98010702251</v>
      </c>
      <c r="I67" s="31">
        <f t="shared" si="18"/>
        <v>132837.91444439231</v>
      </c>
      <c r="J67" s="31">
        <f t="shared" si="18"/>
        <v>137412.10203643126</v>
      </c>
    </row>
    <row r="68" spans="1:10" ht="63" x14ac:dyDescent="0.25">
      <c r="A68" s="28">
        <v>3</v>
      </c>
      <c r="B68" s="29" t="s">
        <v>84</v>
      </c>
      <c r="C68" s="26">
        <v>-2080.11</v>
      </c>
      <c r="D68" s="26">
        <v>0</v>
      </c>
      <c r="E68" s="27">
        <v>-161.494</v>
      </c>
      <c r="F68" s="27">
        <v>0</v>
      </c>
      <c r="G68" s="26">
        <v>0</v>
      </c>
      <c r="H68" s="26">
        <v>0</v>
      </c>
      <c r="I68" s="26">
        <v>0</v>
      </c>
      <c r="J68" s="37">
        <v>0</v>
      </c>
    </row>
    <row r="69" spans="1:10" ht="31.5" x14ac:dyDescent="0.25">
      <c r="A69" s="28"/>
      <c r="B69" s="30" t="s">
        <v>85</v>
      </c>
      <c r="C69" s="31">
        <f>C67+C68</f>
        <v>21280.356</v>
      </c>
      <c r="D69" s="31">
        <f t="shared" ref="D69:J69" si="19">D67+D68</f>
        <v>103363.87693</v>
      </c>
      <c r="E69" s="31">
        <f t="shared" si="19"/>
        <v>24611.461000000003</v>
      </c>
      <c r="F69" s="31">
        <f t="shared" si="19"/>
        <v>120183.64191599347</v>
      </c>
      <c r="G69" s="31">
        <f t="shared" si="19"/>
        <v>124229.9228030332</v>
      </c>
      <c r="H69" s="31">
        <f t="shared" si="19"/>
        <v>128445.98010702251</v>
      </c>
      <c r="I69" s="31">
        <f t="shared" si="19"/>
        <v>132837.91444439231</v>
      </c>
      <c r="J69" s="31">
        <f t="shared" si="19"/>
        <v>137412.10203643126</v>
      </c>
    </row>
    <row r="70" spans="1:10" ht="15.75" x14ac:dyDescent="0.25">
      <c r="A70" s="39"/>
      <c r="B70" s="40"/>
      <c r="C70" s="40"/>
      <c r="D70" s="40"/>
      <c r="E70" s="41"/>
      <c r="F70" s="38"/>
      <c r="G70" s="40"/>
      <c r="H70" s="40"/>
      <c r="I70" s="40"/>
      <c r="J70" s="40"/>
    </row>
    <row r="71" spans="1:10" hidden="1" outlineLevel="1" x14ac:dyDescent="0.25">
      <c r="A71" s="42"/>
      <c r="B71" s="38" t="s">
        <v>86</v>
      </c>
      <c r="C71" s="38"/>
      <c r="D71" s="38"/>
      <c r="E71" s="43"/>
      <c r="F71" s="38"/>
      <c r="G71" s="38"/>
      <c r="H71" s="38"/>
      <c r="I71" s="38"/>
      <c r="J71" s="38"/>
    </row>
    <row r="72" spans="1:10" ht="39" hidden="1" customHeight="1" outlineLevel="1" x14ac:dyDescent="0.25">
      <c r="A72" s="42"/>
      <c r="B72" s="38"/>
      <c r="C72" s="38"/>
      <c r="D72" s="38"/>
      <c r="E72" s="43"/>
      <c r="F72" s="38"/>
      <c r="G72" s="38"/>
      <c r="H72" s="38"/>
      <c r="I72" s="38"/>
      <c r="J72" s="38"/>
    </row>
    <row r="73" spans="1:10" hidden="1" outlineLevel="1" x14ac:dyDescent="0.25">
      <c r="A73" s="42"/>
      <c r="B73" s="44" t="s">
        <v>87</v>
      </c>
      <c r="C73" s="38"/>
      <c r="D73" s="45"/>
      <c r="E73" s="45"/>
      <c r="F73" s="45"/>
      <c r="G73" s="46"/>
      <c r="H73" s="45" t="s">
        <v>88</v>
      </c>
      <c r="I73" s="45"/>
      <c r="J73" s="45"/>
    </row>
    <row r="74" spans="1:10" hidden="1" outlineLevel="1" x14ac:dyDescent="0.25">
      <c r="A74" s="42"/>
      <c r="B74" s="3" t="s">
        <v>89</v>
      </c>
      <c r="C74" s="47"/>
      <c r="D74" s="2" t="s">
        <v>90</v>
      </c>
      <c r="E74" s="2"/>
      <c r="F74" s="2"/>
      <c r="H74" s="48" t="s">
        <v>91</v>
      </c>
      <c r="I74" s="48"/>
      <c r="J74" s="48"/>
    </row>
    <row r="75" spans="1:10" hidden="1" outlineLevel="1" x14ac:dyDescent="0.25">
      <c r="A75" s="50"/>
      <c r="B75" s="38"/>
      <c r="C75" s="38"/>
      <c r="D75" s="49"/>
      <c r="E75" s="51"/>
      <c r="F75" s="49"/>
      <c r="G75" s="49"/>
      <c r="H75" s="49"/>
      <c r="I75" s="49"/>
      <c r="J75" s="49"/>
    </row>
    <row r="76" spans="1:10" hidden="1" outlineLevel="1" x14ac:dyDescent="0.25"/>
    <row r="77" spans="1:10" hidden="1" outlineLevel="1" x14ac:dyDescent="0.25"/>
    <row r="78" spans="1:10" hidden="1" outlineLevel="1" x14ac:dyDescent="0.25"/>
    <row r="79" spans="1:10" hidden="1" outlineLevel="1" x14ac:dyDescent="0.25">
      <c r="B79" s="54" t="s">
        <v>92</v>
      </c>
    </row>
    <row r="80" spans="1:10" hidden="1" outlineLevel="1" x14ac:dyDescent="0.25">
      <c r="B80" s="54" t="s">
        <v>93</v>
      </c>
    </row>
    <row r="81" spans="1:73" collapsed="1" x14ac:dyDescent="0.25"/>
    <row r="82" spans="1:73" x14ac:dyDescent="0.2">
      <c r="A82" s="56" t="s">
        <v>97</v>
      </c>
      <c r="B82" s="56"/>
      <c r="C82" s="56"/>
      <c r="D82" s="56"/>
      <c r="E82" s="56"/>
      <c r="F82" s="56"/>
      <c r="G82" s="56"/>
      <c r="H82" s="56"/>
      <c r="I82" s="56"/>
      <c r="J82" s="56"/>
    </row>
    <row r="85" spans="1:73" x14ac:dyDescent="0.25">
      <c r="A85" s="60" t="s">
        <v>98</v>
      </c>
      <c r="B85" s="60"/>
      <c r="C85" s="61"/>
      <c r="D85" s="61"/>
      <c r="E85" s="62"/>
      <c r="F85" s="63">
        <v>1.04</v>
      </c>
      <c r="G85" s="63">
        <v>1.04</v>
      </c>
      <c r="H85" s="63">
        <v>1.04</v>
      </c>
      <c r="I85" s="63">
        <v>1.04</v>
      </c>
      <c r="J85" s="63">
        <v>1.04</v>
      </c>
    </row>
    <row r="86" spans="1:73" ht="30.75" customHeight="1" x14ac:dyDescent="0.25">
      <c r="A86" s="60" t="s">
        <v>99</v>
      </c>
      <c r="B86" s="60"/>
      <c r="C86" s="61"/>
      <c r="D86" s="61"/>
      <c r="E86" s="62"/>
      <c r="F86" s="57">
        <v>0.105</v>
      </c>
      <c r="G86" s="57">
        <v>0.105</v>
      </c>
      <c r="H86" s="57">
        <v>0.105</v>
      </c>
      <c r="I86" s="57">
        <v>0.105</v>
      </c>
      <c r="J86" s="57">
        <v>0.105</v>
      </c>
    </row>
    <row r="87" spans="1:73" ht="44.25" customHeight="1" x14ac:dyDescent="0.25">
      <c r="A87" s="60" t="s">
        <v>100</v>
      </c>
      <c r="B87" s="60"/>
      <c r="C87" s="61"/>
      <c r="D87" s="61"/>
      <c r="E87" s="62"/>
      <c r="F87" s="58">
        <v>0</v>
      </c>
      <c r="G87" s="58">
        <v>0</v>
      </c>
      <c r="H87" s="58">
        <v>0</v>
      </c>
      <c r="I87" s="58">
        <v>0</v>
      </c>
      <c r="J87" s="58">
        <v>0</v>
      </c>
    </row>
    <row r="88" spans="1:73" ht="30" customHeight="1" x14ac:dyDescent="0.25">
      <c r="A88" s="60" t="s">
        <v>101</v>
      </c>
      <c r="B88" s="60"/>
      <c r="C88" s="61"/>
      <c r="D88" s="61"/>
      <c r="E88" s="62"/>
      <c r="F88" s="58">
        <v>1</v>
      </c>
      <c r="G88" s="58">
        <v>1</v>
      </c>
      <c r="H88" s="58">
        <v>1</v>
      </c>
      <c r="I88" s="58">
        <v>1</v>
      </c>
      <c r="J88" s="58">
        <v>1</v>
      </c>
    </row>
    <row r="89" spans="1:73" ht="30.75" customHeight="1" x14ac:dyDescent="0.25">
      <c r="A89" s="60" t="s">
        <v>102</v>
      </c>
      <c r="B89" s="60"/>
      <c r="C89" s="61"/>
      <c r="D89" s="61"/>
      <c r="E89" s="62"/>
      <c r="F89" s="64">
        <v>0.92</v>
      </c>
      <c r="G89" s="64">
        <v>0.92</v>
      </c>
      <c r="H89" s="64">
        <v>0.92</v>
      </c>
      <c r="I89" s="64">
        <v>0.92</v>
      </c>
      <c r="J89" s="64">
        <v>0.92</v>
      </c>
    </row>
    <row r="90" spans="1:73" x14ac:dyDescent="0.2">
      <c r="A90" s="1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  <c r="BH90" s="59"/>
      <c r="BI90" s="59"/>
      <c r="BJ90" s="59"/>
      <c r="BK90" s="59"/>
      <c r="BL90" s="59"/>
      <c r="BM90" s="59"/>
      <c r="BN90" s="59"/>
      <c r="BO90" s="59"/>
      <c r="BP90" s="59"/>
      <c r="BQ90" s="59"/>
      <c r="BR90" s="59"/>
      <c r="BS90" s="59"/>
      <c r="BT90" s="59"/>
      <c r="BU90" s="59"/>
    </row>
  </sheetData>
  <mergeCells count="16">
    <mergeCell ref="A82:J82"/>
    <mergeCell ref="A85:B85"/>
    <mergeCell ref="A86:B86"/>
    <mergeCell ref="A87:B87"/>
    <mergeCell ref="A88:B88"/>
    <mergeCell ref="A89:B89"/>
    <mergeCell ref="A13:B13"/>
    <mergeCell ref="D73:F73"/>
    <mergeCell ref="H73:J73"/>
    <mergeCell ref="D74:F74"/>
    <mergeCell ref="H74:J74"/>
    <mergeCell ref="A1:J1"/>
    <mergeCell ref="A2:J2"/>
    <mergeCell ref="A3:J3"/>
    <mergeCell ref="A6:A7"/>
    <mergeCell ref="B6:B7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RYABININ</dc:creator>
  <cp:lastModifiedBy>RYABININ</cp:lastModifiedBy>
  <dcterms:created xsi:type="dcterms:W3CDTF">2019-04-15T00:12:41Z</dcterms:created>
  <dcterms:modified xsi:type="dcterms:W3CDTF">2019-04-15T00:24:01Z</dcterms:modified>
</cp:coreProperties>
</file>